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655" tabRatio="949" activeTab="0"/>
  </bookViews>
  <sheets>
    <sheet name="Kopējais budžets" sheetId="1" r:id="rId1"/>
    <sheet name="Detalizētais budžets" sheetId="2" r:id="rId2"/>
    <sheet name="Fin plans" sheetId="3" r:id="rId3"/>
    <sheet name="A Personāls" sheetId="4" r:id="rId4"/>
    <sheet name="B Aprīkojums" sheetId="5" r:id="rId5"/>
    <sheet name="C Nekustamais īpašums" sheetId="6" r:id="rId6"/>
    <sheet name="D Apakšuzņēmēji" sheetId="7" r:id="rId7"/>
    <sheet name="E1 Komandējumi" sheetId="8" r:id="rId8"/>
    <sheet name="E2 Palīgmateriāli,pakalpojumi" sheetId="9" r:id="rId9"/>
    <sheet name="E3 Apmācības, semināri" sheetId="10" r:id="rId10"/>
    <sheet name="E4 ES prasības" sheetId="11" r:id="rId11"/>
    <sheet name="E5 Eksperti" sheetId="12" r:id="rId12"/>
    <sheet name="E6 Mērķa grupas" sheetId="13" r:id="rId13"/>
    <sheet name="G Netiešās izmaks" sheetId="14" r:id="rId14"/>
    <sheet name="H Piešķirtie ieņēmumi" sheetId="15" r:id="rId15"/>
    <sheet name="J-M Ieņēmumi" sheetId="16" r:id="rId16"/>
    <sheet name="Pielikums" sheetId="17" r:id="rId17"/>
    <sheet name="gramatveziem" sheetId="18" r:id="rId18"/>
  </sheets>
  <definedNames>
    <definedName name="_xlnm.Print_Area" localSheetId="3">'A Personāls'!$A$1:$G$46</definedName>
    <definedName name="_xlnm.Print_Area" localSheetId="4">'B Aprīkojums'!$A$1:$H$52</definedName>
    <definedName name="_xlnm.Print_Area" localSheetId="5">'C Nekustamais īpašums'!$A$1:$G$46</definedName>
    <definedName name="_xlnm.Print_Area" localSheetId="6">'D Apakšuzņēmēji'!$A$1:$G$39</definedName>
    <definedName name="_xlnm.Print_Area" localSheetId="1">'Detalizētais budžets'!$A$1:$C$118</definedName>
    <definedName name="_xlnm.Print_Area" localSheetId="7">'E1 Komandējumi'!$A$1:$H$77</definedName>
    <definedName name="_xlnm.Print_Area" localSheetId="8">'E2 Palīgmateriāli,pakalpojumi'!$A$1:$G$44</definedName>
    <definedName name="_xlnm.Print_Area" localSheetId="9">'E3 Apmācības, semināri'!$A$1:$G$56</definedName>
    <definedName name="_xlnm.Print_Area" localSheetId="10">'E4 ES prasības'!$A$1:$G$53</definedName>
    <definedName name="_xlnm.Print_Area" localSheetId="11">'E5 Eksperti'!$A$1:$G$38</definedName>
    <definedName name="_xlnm.Print_Area" localSheetId="12">'E6 Mērķa grupas'!$A$1:$G$35</definedName>
    <definedName name="_xlnm.Print_Area" localSheetId="2">'Fin plans'!$A$1:$F$38</definedName>
    <definedName name="_xlnm.Print_Area" localSheetId="13">'G Netiešās izmaks'!$A$1:$H$62</definedName>
    <definedName name="_xlnm.Print_Area" localSheetId="17">'gramatveziem'!$A$1:$D$38</definedName>
    <definedName name="_xlnm.Print_Area" localSheetId="14">'H Piešķirtie ieņēmumi'!$A$1:$G$41</definedName>
    <definedName name="_xlnm.Print_Area" localSheetId="15">'J-M Ieņēmumi'!$A$1:$D$36</definedName>
    <definedName name="_xlnm.Print_Area" localSheetId="0">'Kopējais budžets'!$A$1:$F$40</definedName>
    <definedName name="_xlnm.Print_Area" localSheetId="16">'Pielikums'!$A$1:$G$52</definedName>
    <definedName name="_xlnm.Print_Titles" localSheetId="7">'E1 Komandējumi'!$1:$7</definedName>
  </definedNames>
  <calcPr fullCalcOnLoad="1"/>
</workbook>
</file>

<file path=xl/sharedStrings.xml><?xml version="1.0" encoding="utf-8"?>
<sst xmlns="http://schemas.openxmlformats.org/spreadsheetml/2006/main" count="778" uniqueCount="240">
  <si>
    <t>A</t>
  </si>
  <si>
    <t>B</t>
  </si>
  <si>
    <t>C</t>
  </si>
  <si>
    <t>D</t>
  </si>
  <si>
    <t>E</t>
  </si>
  <si>
    <t>F</t>
  </si>
  <si>
    <t>G</t>
  </si>
  <si>
    <t>H</t>
  </si>
  <si>
    <t>I</t>
  </si>
  <si>
    <t>J</t>
  </si>
  <si>
    <t>M</t>
  </si>
  <si>
    <t>K</t>
  </si>
  <si>
    <t>L</t>
  </si>
  <si>
    <t xml:space="preserve"> </t>
  </si>
  <si>
    <t>Eiropas Atgriešanās fonds</t>
  </si>
  <si>
    <t>Ārējo robežu fonds</t>
  </si>
  <si>
    <t>Eiropas Bēgļu fonds</t>
  </si>
  <si>
    <t>2009.gada programma</t>
  </si>
  <si>
    <t>2010.gada programma</t>
  </si>
  <si>
    <t>2011.gada programma</t>
  </si>
  <si>
    <t>1. Attiecināmās izmaksas</t>
  </si>
  <si>
    <t>Izmaksas %</t>
  </si>
  <si>
    <t>1.1 Tiešās attiecināmās izmaksas</t>
  </si>
  <si>
    <t>Personāla izmaksas</t>
  </si>
  <si>
    <t>Izvēlēties fondu</t>
  </si>
  <si>
    <t>1.2 Netiešās attiecināmās izmaksas</t>
  </si>
  <si>
    <t>2.  Ieņēmumi</t>
  </si>
  <si>
    <t>Projekta ietvaros gūtie ieņēmumi</t>
  </si>
  <si>
    <t>Fonda finansējums</t>
  </si>
  <si>
    <t>Ieņēmumi LVL</t>
  </si>
  <si>
    <t>Ieņēmumi %</t>
  </si>
  <si>
    <t>Izmaksas LVL</t>
  </si>
  <si>
    <t>Vārds, uzvārds</t>
  </si>
  <si>
    <t>Skaits</t>
  </si>
  <si>
    <t>Vienības cena</t>
  </si>
  <si>
    <t>Kopā</t>
  </si>
  <si>
    <t xml:space="preserve">Aprīkojuma izmaksas </t>
  </si>
  <si>
    <t xml:space="preserve">Nekustamā īpašuma izmaksas </t>
  </si>
  <si>
    <t>Apakšuzņēmēju līgumu izmaksas</t>
  </si>
  <si>
    <t>Citas tiešās izmaksas</t>
  </si>
  <si>
    <t>E1</t>
  </si>
  <si>
    <t>E2</t>
  </si>
  <si>
    <t>E3</t>
  </si>
  <si>
    <t>E4</t>
  </si>
  <si>
    <t>Komandējuma un uzturēšanās izmaksas</t>
  </si>
  <si>
    <t>Apmācību un semināru izmaksas</t>
  </si>
  <si>
    <t>E5</t>
  </si>
  <si>
    <t>E6</t>
  </si>
  <si>
    <t>Ar ES prasībām saistītās izmaksas</t>
  </si>
  <si>
    <t>Ekspertu pakalpojumu izmaksas</t>
  </si>
  <si>
    <t>Iekārtu, piederumu, aprīkojumu, tehnoloģiju noma/līzings (kārtējie izdevumi)</t>
  </si>
  <si>
    <t>Nosaukums</t>
  </si>
  <si>
    <t>Ēku, būvju, infrastruktūras būvniecība/rekonstrukcija (kapitālie izdevumi)</t>
  </si>
  <si>
    <t>Nekustamā īpašuma iegāde (kapitālie izdevumi)</t>
  </si>
  <si>
    <t>Nekustamā īpašuma noma (kārtējie izdevumi)</t>
  </si>
  <si>
    <t>2012.gada programma</t>
  </si>
  <si>
    <t>2013.gada programma</t>
  </si>
  <si>
    <t>Apraksts</t>
  </si>
  <si>
    <t>Palīgmateriāli</t>
  </si>
  <si>
    <t>Vienība</t>
  </si>
  <si>
    <t>Tulkošanas izmaksas</t>
  </si>
  <si>
    <t>Banku vai kredītiestāžu garantijas un galvojumi</t>
  </si>
  <si>
    <t>Audita un novērtējuma izmaksas</t>
  </si>
  <si>
    <t>Citas</t>
  </si>
  <si>
    <t>Tehniskā ekspertīze</t>
  </si>
  <si>
    <t>Juridiskās konsultācijas (t.sk. notārs)</t>
  </si>
  <si>
    <t>Finansiālā ekspertīze (t.sk. grāmatvedības pakalpojumi)</t>
  </si>
  <si>
    <t>Kādas izmaksas</t>
  </si>
  <si>
    <t>Kopējās tiešās attiecināmās izmaksas (summa A-E)</t>
  </si>
  <si>
    <t>Nekustamā īpašuma izmaksas</t>
  </si>
  <si>
    <t>Skatīt atbilstības rokasgrāmatas sadaļu "Nekustamais īpašums"</t>
  </si>
  <si>
    <t>Skatīt atbilstības rokasgrāmatas sadaļu "Apakšuzņēmēju līgumi"</t>
  </si>
  <si>
    <t>Skatīt atbilstības rokasgrāmatas sadaļu "Ceļa un uzturēšanās izdevumi"</t>
  </si>
  <si>
    <t>Skatīt atbilstības rokasgrāmatas sadaļu "Izmaksas, kuras tieši izriet no prasībām, kas saistītas ar ES finansējumu"</t>
  </si>
  <si>
    <t>Skatīt atbilstības rokasgrāmatas sadaļu "Ekspertu atalgojums"</t>
  </si>
  <si>
    <t>Skatīt atbilstības rokasgrāmatas sadaļu "Īpašās izmaksas, kas saistītas ar mērķa grupām"</t>
  </si>
  <si>
    <t>Skatīt atbilstības rokasgrāmatas sadaļu "Netiešās attiecināmās izmaksas"</t>
  </si>
  <si>
    <t>Aprīkojuma izmaksas</t>
  </si>
  <si>
    <t>Izvēlēties programmu</t>
  </si>
  <si>
    <t>Amats</t>
  </si>
  <si>
    <r>
      <t>Palīgmateriāli</t>
    </r>
    <r>
      <rPr>
        <sz val="12"/>
        <rFont val="Arial"/>
        <family val="0"/>
      </rPr>
      <t xml:space="preserve"> - preces, kuras nevar izmantot atkārtoti (arī degviela) un ir tieši nepieciešamas projekta ieviešanā. Preces cena ir mazāka par 200 eiro.                              </t>
    </r>
  </si>
  <si>
    <t>Publicitātes un izplatīšanas izmaksas*</t>
  </si>
  <si>
    <t>* Pie publicitātes izmaksām tiek pieskaitītas arī reprezentācijas izmaksas, kas radušās izņēmuma kārtā un saistībā ar projekta darbu (piemēram, projekta gala rezultātu prezentācija un diskusiju sesijas, kas organizētas konferenču telpās)</t>
  </si>
  <si>
    <t>Stundu skaits mēnesī</t>
  </si>
  <si>
    <t>1 stundas likme</t>
  </si>
  <si>
    <t>Bruto alga mēnesī</t>
  </si>
  <si>
    <t>Cilvēku skaits</t>
  </si>
  <si>
    <t>Komandējumu dienas naudas izmaksas</t>
  </si>
  <si>
    <t>Komandējuma vieta, mērķis</t>
  </si>
  <si>
    <t>Amats, mērķa grupa</t>
  </si>
  <si>
    <t>Viesnīcas izmaksas</t>
  </si>
  <si>
    <t>Citas komandējuma izmaksas*</t>
  </si>
  <si>
    <t>Apmācību izmaksas</t>
  </si>
  <si>
    <t>Semināru izmaksas</t>
  </si>
  <si>
    <t>Pasā-kuma Nr.</t>
  </si>
  <si>
    <t>Summa</t>
  </si>
  <si>
    <t xml:space="preserve">Darba devēja VSAOI </t>
  </si>
  <si>
    <t>Bruto darba alga</t>
  </si>
  <si>
    <t>1.3 Izmaksas, kuras sedz piešķirtie ieņēmumi</t>
  </si>
  <si>
    <t>Izmaksas, kuras sedz piešķirtie ieņēmumi</t>
  </si>
  <si>
    <t>Kopējās projekta izmaksas (summa F+G+H)</t>
  </si>
  <si>
    <t>Bruto darba samaksa</t>
  </si>
  <si>
    <t xml:space="preserve">Vienība </t>
  </si>
  <si>
    <t>Ceļa izmaksas</t>
  </si>
  <si>
    <t>Dienu skaits</t>
  </si>
  <si>
    <t>apdrošināšanas izmkasas</t>
  </si>
  <si>
    <t>Projekta iesniedzēja ieguldījums no valsts budžeta</t>
  </si>
  <si>
    <t>Pasākumu īstenošanai nepieciešamie resursi</t>
  </si>
  <si>
    <t>Netiešās attiecināmās izmaksas</t>
  </si>
  <si>
    <t>&lt;izvēlēties atbilstošo izmaksu kategoriju&gt;</t>
  </si>
  <si>
    <t>Citas netiešās izmaksas</t>
  </si>
  <si>
    <t>Izmaksu apraksts</t>
  </si>
  <si>
    <t>Valsts budžeta finansējums</t>
  </si>
  <si>
    <t>Pasākuma nosaukums</t>
  </si>
  <si>
    <t>N (gads)</t>
  </si>
  <si>
    <t>N+1 (gads)</t>
  </si>
  <si>
    <t>N+2 (gads)</t>
  </si>
  <si>
    <t>Projekta iesniedzēja līdzfinansējums</t>
  </si>
  <si>
    <t>Sadarbības partnera līdzfinansējums</t>
  </si>
  <si>
    <t>N</t>
  </si>
  <si>
    <t>O</t>
  </si>
  <si>
    <t xml:space="preserve">Pasākuma Nr. </t>
  </si>
  <si>
    <t>Finansēšanas avoti</t>
  </si>
  <si>
    <t>Tajā skaitā pa gadiem</t>
  </si>
  <si>
    <t>kods</t>
  </si>
  <si>
    <t>nosaukums</t>
  </si>
  <si>
    <t>summa</t>
  </si>
  <si>
    <t>Ar PVN</t>
  </si>
  <si>
    <t>bez PVN</t>
  </si>
  <si>
    <t>ar PVN</t>
  </si>
  <si>
    <t>Netiešo izmaksu kopsumma</t>
  </si>
  <si>
    <t>Atalgojums</t>
  </si>
  <si>
    <t>Darba devēja VSAOI</t>
  </si>
  <si>
    <t>PVN</t>
  </si>
  <si>
    <t>Iekārtu (t.sk.lietotu), piederumu, aprīkojumu, tehnoloģiju iegāde (kapitālie izdevumi)</t>
  </si>
  <si>
    <t>Iekārtu, piederumu, aprīkojumu, tehnoloģiju modernizācija (kapitālie izdevumi)</t>
  </si>
  <si>
    <t>Pakalpojumi</t>
  </si>
  <si>
    <t>Pamatkapitāls</t>
  </si>
  <si>
    <t>D.d. VSAOI</t>
  </si>
  <si>
    <t>Budžeta tāmes kods</t>
  </si>
  <si>
    <t>Ekspertu pakalpojumi</t>
  </si>
  <si>
    <t>Mērķa grupas izmaksas</t>
  </si>
  <si>
    <t>Ekspertu izmaksas</t>
  </si>
  <si>
    <t>izvēlēties</t>
  </si>
  <si>
    <t>KOPĀ</t>
  </si>
  <si>
    <t>iekšzemes transports</t>
  </si>
  <si>
    <t xml:space="preserve">Kopējie ieņēmumi (J+K+L+N-M) </t>
  </si>
  <si>
    <t>Kopējais projekta budžets (LVL)</t>
  </si>
  <si>
    <t>Kods</t>
  </si>
  <si>
    <t>Skatīt atbilstības rokasgrāmatas sadaļu "Aprīkojums"</t>
  </si>
  <si>
    <t>Valsts iestāde (tieša, pastarpināta, cita)</t>
  </si>
  <si>
    <t>Atvasināta publiska persona</t>
  </si>
  <si>
    <t>Privāto tiesību juridiska persona</t>
  </si>
  <si>
    <t>Starptautiskas organizācijas pārstāvniecība</t>
  </si>
  <si>
    <t>Projekta iesniedzēja juridiskais statuss</t>
  </si>
  <si>
    <t>Paskaidrojums aprēķinam</t>
  </si>
  <si>
    <t>Skatīt atbilstības rokasgrāmatas sadaļu "Personāla izmaksas".</t>
  </si>
  <si>
    <t>Palīgmateriālu un pamatpakalpojumu izmaksas</t>
  </si>
  <si>
    <t>Ar mērķa grupām saistītās izmaksas</t>
  </si>
  <si>
    <t>Piemēram: projekta vadītājs, projekta koordinators, no projekta iesniedzēja iestādes pieaicināts eksperts (speciālists) kāda projekta pasākuma ieviešanā.</t>
  </si>
  <si>
    <t>Nedrīkst pārsniegt 40% no kopējām attiecināmām projekta izmaksām, izņemot, ja projekta iesniedzējs pamatojot nepieciešamību, iepriekš vienojas ar vadošo iestādi.</t>
  </si>
  <si>
    <t>Pamatpakalpojumi</t>
  </si>
  <si>
    <t>Skatīt atbilstības rokasgrāmatas sadaļu "Palīgmateriāli, piegādes un pamatpakalpojumi"</t>
  </si>
  <si>
    <t>Skatīt atbilstības rokasgrāmatas sadaļu "Izmaksas, kuras sedz piešķirtie ieņēmumi"</t>
  </si>
  <si>
    <t>Projekta iesniedzēja ieguldījums no piešķirtiem ieņēmumiem</t>
  </si>
  <si>
    <t>Detalizēts izmaksu aprēķins pēc grāmatvedības kodiem</t>
  </si>
  <si>
    <t>Mērķis</t>
  </si>
  <si>
    <t>Pasā- kuma Nr.</t>
  </si>
  <si>
    <r>
      <t xml:space="preserve">Dalība projektā </t>
    </r>
    <r>
      <rPr>
        <b/>
        <sz val="10"/>
        <rFont val="Arial"/>
        <family val="2"/>
      </rPr>
      <t>(mēnešu skaits)</t>
    </r>
  </si>
  <si>
    <r>
      <t xml:space="preserve">Dalība projektā  </t>
    </r>
    <r>
      <rPr>
        <b/>
        <sz val="10"/>
        <rFont val="Arial"/>
        <family val="2"/>
      </rPr>
      <t>(mēnešu skaits)</t>
    </r>
  </si>
  <si>
    <r>
      <t xml:space="preserve">VSAOI </t>
    </r>
    <r>
      <rPr>
        <b/>
        <sz val="10"/>
        <rFont val="Arial"/>
        <family val="2"/>
      </rPr>
      <t>(darba devēja)</t>
    </r>
  </si>
  <si>
    <t>Tiek iekļautas tikai to personu atalgojuma izmaksas, kas ir tieši iesaistītas projekta ieviešanā un ir darba tiesiskās attiecībās ar projekta iesniedzēja iestādi vai darbojas uz līguma pamata, neietverot tajā peļņas normu (ar noteikto stundas likmi).</t>
  </si>
  <si>
    <t>Atbilstīgas tikai tad, ja aprīkojuma iegāde, noma vai līzings ir būtiski nepieciešami projekta ieviešanā. Pērkot aprīkojumu pirms vai pēc projekta uzsākšanas, attiecināmas tikai amortizācijas izmaksas = (Pirkuma cena/nolietojuma periodu*projektā izmantotais ilgums*izmantošanas pakāpe (%) projektā).         Ja aprīkojuma cena (bez PVN) ir mazāka par 1000 eiro un tas ir iegādāts pirmajos 3 mēnešos pēc projekta uzsākšanas, attiecināma ir visa pirkuma summa.</t>
  </si>
  <si>
    <t>Nekustamā īpašuma iegāde ir attiecināma tikai, ja tam ir būtiska loma projekta ieviešanā. Biroja telpu iegādes vai nomas izmaksas tiek iekļautas "Netiešajās izmaksās". Var tikt iekļautas, piemēram, projekta iesniedzējam piederošu telpu izmantošana projektā plānoto pasākumu (semināru vai apmācību) vajadzībām.</t>
  </si>
  <si>
    <t xml:space="preserve">Šajā kategorijā ir jāiekļauj visi iepirkuma līgumi (arī bez iepirkuma procedūras) darbu izpildei un pakalpojumu sniegšanai, izņemot darba līgumus un līgumus par noteiktā darba izpildi (uzņēmuma līgumus, eksperta līgumus), kā arī vispārīgos iestādes līgumus, kas nav attiecināmi vienīgi uz projektu, piemēram, telpu noma, komandējumu organizēšanas pakalpojumi u.c.
</t>
  </si>
  <si>
    <t>*Apdrošināšana, vietējā transporta izmaksas. Komandējuma izmaksās tiek iekļautas to personu izmaksas, kuri ir tieši iesaistīti projekta ieviešanā, kuri veic atbalsta funkcijas un kuras piedalās projekta pasākumos.</t>
  </si>
  <si>
    <t>Pamatpakalpojumi - tehniskā apkope, apsardze, piegādes (programmatūra, neliels IT aprīkojums). Vērtībā līdz 200 eiro.</t>
  </si>
  <si>
    <t xml:space="preserve">Tiek iekļautas visas izmaksas, kas saistītas ar apmācību vai semināru organizēšanu: telpu īre, lektori vai vadītāji, mācību vai uzskates materiāli, tulkošana, aparatūras īres, kafijas paužu vai pusdienu izmaksas. </t>
  </si>
  <si>
    <t>Personu, kuras ir iesaistītas semināru vai apmācību organizēšanā un ir projekta iesniedzēja iestādes darbinieki, atalgojuma izmaksas tiek iekļautas "Personāla izmaksās".</t>
  </si>
  <si>
    <t>Šajā sadaļā iekļautās izmaksas ir saistītas ar neregulāriem un īpašiem uzdevumiem, kas radušās ar juridisku vai obligātu ekspertīžu veikšanu. Šīs izmaksas attiecas tikai uz vienu uzdevumu, kas ir īpaši specifisks, salīdzinot ar projekta pārējo darbības jomu. Visi pārējie izmaksu veidi ir jāiekļauj "Apakšuzņēmēju līgumu" vai "Personāla izmaksas" kategorijās.</t>
  </si>
  <si>
    <t xml:space="preserve">Iekļaujamas izmaksas, kas saistītas ar palīdzības sniegšanu mērķa grupām, kuras atbilst Pamatdokumenta 6.pantā (Eiropas Bēgļu fonds) un 7.pantā (Eiropas Atgriešanās fonds) noteiktajām. Atalgojuma, ekspertu izmaksas (ja attiecināms) ir jāiekļauj attiecīgajā kategorijā. </t>
  </si>
  <si>
    <t>Gadījumā, ja palīdzības sniegšana tiks nodrošināta ar pakalpojuma sniedzēja/preču piegādātāja starpniecību, to norāda kategorijā „Apakšuzņēmēju līgumi”</t>
  </si>
  <si>
    <t>Administratīvā un atbalsta personāla izmaksas</t>
  </si>
  <si>
    <t>Tiek iekļautas: atalgojuma izmaksas atbalsta personālam (grāmatvedis, IT speciālists, personāla speciālists u.c.), administrācijas un pārvaldības izmaksas (reprezentācijas izmaksas, sakaru pakalpojumi, pasta izdevumi, apdrošināšana, komunālie maksājumi, biroja telpu noma, kancelejas preču izmaksas u.c.), maksas un nodevas par bankas pakalpojumiem.</t>
  </si>
  <si>
    <t>Projekta iesniedzēja darbinieki, kuri, pildot savus ikdienas pienākumus, tiek piesaistīti arī projektā (bet netiek finansēti no tā). Šo izmaksu kopsumma nedrīkst pārsniegt 50% no valsts budžeta, projekta iesniedzēja un sadarbības partnera līdzfinansējuma kopsummas.</t>
  </si>
  <si>
    <t>izvēlieties</t>
  </si>
  <si>
    <t>PVN summa</t>
  </si>
  <si>
    <r>
      <t>Piezīme aizpildīšanai:</t>
    </r>
    <r>
      <rPr>
        <sz val="12"/>
        <rFont val="Arial"/>
        <family val="0"/>
      </rPr>
      <t xml:space="preserve">
Aizpildīt 10.-14.rindu (D – F ailēs) pēc visu projekta budžeta sadaļu aizpildīšanas.
</t>
    </r>
  </si>
  <si>
    <r>
      <t>Piezīme aizpildīšanai:</t>
    </r>
    <r>
      <rPr>
        <sz val="12"/>
        <rFont val="Arial"/>
        <family val="0"/>
      </rPr>
      <t xml:space="preserve">
1) Jāieraksta (iekrāsotajās rindās) plānoto pasākumu nosaukumus;
2) Jāizvēlas attiecīgās izmaksu kategorijas, kuras plānotas katrā pasākumā;                                                                    
Neizmantotās rindas paslēpt!
</t>
    </r>
  </si>
  <si>
    <r>
      <t>Piezīme aizpildīšanai:</t>
    </r>
    <r>
      <rPr>
        <sz val="12"/>
        <rFont val="Arial"/>
        <family val="0"/>
      </rPr>
      <t xml:space="preserve">
</t>
    </r>
    <r>
      <rPr>
        <u val="single"/>
        <sz val="12"/>
        <rFont val="Arial"/>
        <family val="2"/>
      </rPr>
      <t>Sadaļā „Bruto darba samaksa”</t>
    </r>
    <r>
      <rPr>
        <sz val="12"/>
        <rFont val="Arial"/>
        <family val="0"/>
      </rPr>
      <t xml:space="preserve">
1) A ailē jāizvēlas attiecīgais pasākuma Nr.
2) B – F ailes jāaizpilda pēc prasītā
</t>
    </r>
    <r>
      <rPr>
        <u val="single"/>
        <sz val="12"/>
        <rFont val="Arial"/>
        <family val="2"/>
      </rPr>
      <t>Sadaļā „Darba devēja VSOAI"</t>
    </r>
    <r>
      <rPr>
        <sz val="12"/>
        <rFont val="Arial"/>
        <family val="0"/>
      </rPr>
      <t xml:space="preserve">
1) F ailē jāizvēlas attiecīgā % likme
Neizmantotās rindas paslēpt!
</t>
    </r>
  </si>
  <si>
    <r>
      <t>Piezīme aizpildīšanai:</t>
    </r>
    <r>
      <rPr>
        <sz val="12"/>
        <rFont val="Arial"/>
        <family val="2"/>
      </rPr>
      <t xml:space="preserve">
1) A ailē jāizvēlas attiecīgais pasākuma Nr.
2) B – F ailes jāaizpilda pēc prasītā;
3) F ailē „Paskaidrojums aprēķinam” ir jānorāda vai aprīkojuma izmaksas tiek norādītas pilnā apmērā (ja aprīkojums tiek iegādāts pirmajos 3 mēnešos un tā cena nav lielāka par 1000 eiro). Ja tiek norādīta tikai amortizācijas daļa, tad tās aprēķins.
Neizmantotās rindas paslēpt!</t>
    </r>
    <r>
      <rPr>
        <sz val="10"/>
        <rFont val="Arial"/>
        <family val="0"/>
      </rPr>
      <t xml:space="preserve">
</t>
    </r>
  </si>
  <si>
    <t>G ailē ir jānorāda, vai attiecīgās izmaksas ir norādītas ar  vai bez PVN summas. Ar PVN summu drīkst norādīt tikai tās iestādes, kas nav PVN maksātājas, t.i. , PVN summu nevar atgūt.</t>
  </si>
  <si>
    <t>H ailē ir jānorāda, vai attiecīgās izmaksas ir norādītas ar  vai bez PVN summas. Ar PVN summu drīkst norādīt tikai tās iestādes, kas nav PVN maksātājas, t.i. , PVN summu nevar atgūt.</t>
  </si>
  <si>
    <r>
      <t>Piezīme aizpildīšanai:</t>
    </r>
    <r>
      <rPr>
        <sz val="12"/>
        <rFont val="Arial"/>
        <family val="2"/>
      </rPr>
      <t xml:space="preserve">
1) A ailē jāizvēlas attiecīgais pasākuma Nr.
2) B – E ailes jāaizpilda pēc prasītā
Neizmantotās rindas paslēpt!
</t>
    </r>
  </si>
  <si>
    <r>
      <t>Piezīme aizpildīšanai:</t>
    </r>
    <r>
      <rPr>
        <sz val="12"/>
        <rFont val="Arial"/>
        <family val="2"/>
      </rPr>
      <t xml:space="preserve">
1) A ailē jāizvēlas attiecīgais pasākuma Nr.;
2) B – E ailes jāaizpilda pēc prasītā
Neizmantotās rindas paslēpt!
</t>
    </r>
  </si>
  <si>
    <r>
      <t>Piezīme aizpildīšanai:</t>
    </r>
    <r>
      <rPr>
        <sz val="12"/>
        <rFont val="Arial"/>
        <family val="2"/>
      </rPr>
      <t xml:space="preserve">
</t>
    </r>
    <r>
      <rPr>
        <u val="single"/>
        <sz val="12"/>
        <rFont val="Arial"/>
        <family val="2"/>
      </rPr>
      <t>Ceļa izmaksas:</t>
    </r>
    <r>
      <rPr>
        <sz val="12"/>
        <rFont val="Arial"/>
        <family val="2"/>
      </rPr>
      <t xml:space="preserve">
1) A ailē jāizvēlas attiecīgais pasākuma Nr.;
2) B – F ailes jāaizpilda pēc prasītā. (Ja komandējumā brauc vairāki cilvēki no 1 „grupas”, piemēram, projekta vadība, eksperti utml., šo „grupu” norāda ar vienu ierakstu, attiecīgi D ailē ierakstot cilvēku skaitu.
Dienas naudas izmaksas:
1) jāaizpilda tikai F ailē prasītais;
</t>
    </r>
    <r>
      <rPr>
        <u val="single"/>
        <sz val="12"/>
        <rFont val="Arial"/>
        <family val="2"/>
      </rPr>
      <t>Viesnīcas izmaksas</t>
    </r>
    <r>
      <rPr>
        <sz val="12"/>
        <rFont val="Arial"/>
        <family val="2"/>
      </rPr>
      <t xml:space="preserve">
1) Jāaizpilda E un F ailēs prasītais.
</t>
    </r>
    <r>
      <rPr>
        <u val="single"/>
        <sz val="12"/>
        <rFont val="Arial"/>
        <family val="2"/>
      </rPr>
      <t>Citas komandējuma izmaksas:</t>
    </r>
    <r>
      <rPr>
        <sz val="12"/>
        <rFont val="Arial"/>
        <family val="2"/>
      </rPr>
      <t xml:space="preserve">
1) A ailē jāizvēlas pasākuma Nr.
2) B ailē – attiecīgās izmaksas;
3) C – F ailes jāaizpilda pēc prasītā
Neizmantotās rindas paslēpt!
</t>
    </r>
  </si>
  <si>
    <r>
      <t>Piezīme aizpildīšanai:</t>
    </r>
    <r>
      <rPr>
        <sz val="12"/>
        <rFont val="Arial"/>
        <family val="2"/>
      </rPr>
      <t xml:space="preserve">
1) A ailē jāizvēlas pasākuma Nr.
2) B – E ailes jāaizpilda pēc prasītā;
Neizmantotās rindas paslēpt!
</t>
    </r>
  </si>
  <si>
    <r>
      <t>Piezīme aizpildīšanai:</t>
    </r>
    <r>
      <rPr>
        <sz val="12"/>
        <rFont val="Arial"/>
        <family val="0"/>
      </rPr>
      <t xml:space="preserve">
1) A ailē jāizvēlas pasākuma Nr.
2) B – E ailes jāaizpilda pēc prasītā;
Neizmantotās rindas paslēpt!
</t>
    </r>
  </si>
  <si>
    <r>
      <t>Piezīme aizpildīšanai:</t>
    </r>
    <r>
      <rPr>
        <sz val="12"/>
        <rFont val="Arial"/>
        <family val="2"/>
      </rPr>
      <t xml:space="preserve">
</t>
    </r>
    <r>
      <rPr>
        <u val="single"/>
        <sz val="12"/>
        <rFont val="Arial"/>
        <family val="2"/>
      </rPr>
      <t>Sadaļas „Bruto darba samaksa” un „Darba devēja VSOAI”</t>
    </r>
    <r>
      <rPr>
        <sz val="12"/>
        <rFont val="Arial"/>
        <family val="2"/>
      </rPr>
      <t xml:space="preserve">
1) aizpilda kā sadaļu A „Personāla izmaksas”
</t>
    </r>
    <r>
      <rPr>
        <u val="single"/>
        <sz val="12"/>
        <rFont val="Arial"/>
        <family val="2"/>
      </rPr>
      <t>Pārējās sadaļas:</t>
    </r>
    <r>
      <rPr>
        <sz val="12"/>
        <rFont val="Arial"/>
        <family val="2"/>
      </rPr>
      <t xml:space="preserve">
2) Pār A ailē jāizvēlas pasākuma Nr.
3) B – F ailes jāaizpilda pēc prasītā;
Neizmantotās rindas paslēpt!
</t>
    </r>
  </si>
  <si>
    <r>
      <t>Piezīme aizpildīšanai:</t>
    </r>
    <r>
      <rPr>
        <sz val="12"/>
        <rFont val="Arial"/>
        <family val="2"/>
      </rPr>
      <t xml:space="preserve">
1) aizpilda kā sadaļu A „Personāla izmaksas”
Neizmantotās rindas paslēpt!
</t>
    </r>
  </si>
  <si>
    <r>
      <t>Piezīme aizpildīšanai:</t>
    </r>
    <r>
      <rPr>
        <sz val="12"/>
        <rFont val="Arial"/>
        <family val="0"/>
      </rPr>
      <t xml:space="preserve">
1) Jāizvēlas:
- 1.rindā – attiecīgais fonds;
- 4.rindā – iestādes juridiskais statuss;
- 5.rindā attiecīgā gada programma.
2) Jāieraksta:
- 2.rindā – projekta nosaukums;
- 3.rindā – iestādes nosaukums.
3) Kad visas projekta budžeta veidlapas sadaļas būs aizpildītas un 25., 28., 32., 33., 36. un 37.rindā (ailēs E; F) ir redzami „OK”, tas nozīmē, ka budžets ir sastādīts pareizi. Pretējā gadījumā, jāmeklē iespējamā kļūda.</t>
    </r>
  </si>
  <si>
    <t>PVN ārvalstīs</t>
  </si>
  <si>
    <t>H ailē ir jānorāda, vai attiecīgās izmaksas ir norādītas ar  vai bez PVN summas, ja izmaksas plānotas Latvijas uzņēmējiem. Ar PVN summu drīkst norādīt tikai tās iestādes, kas nav PVN maksātājas, t.i. , PVN summu nevar atgūt. Tās izmaksas, kas radusies ārvalstīs, jāatzīmē ar "PVN ārvālstīs".</t>
  </si>
  <si>
    <t>Preces un pakalpojumi</t>
  </si>
  <si>
    <t>Komandējumi un dienesta braucieni</t>
  </si>
  <si>
    <t>Ēku, telpu īre un noma</t>
  </si>
  <si>
    <t>Pamatkapitāla veidošana</t>
  </si>
  <si>
    <t>% sada-lījums</t>
  </si>
  <si>
    <t>Nedrīkst iekļaut - sakaru (telefona, interneta u.c.) izmaksas, pasta, telpu uzkopšanas, komunālo maksājumu, apdrošināšanas, kancelejas preču  izmaksas. Minētās izmaksas ir jāiekļauj kategorijā "netiešās izmaksas".</t>
  </si>
  <si>
    <t>5.3.   Projekta finansējuma plāns</t>
  </si>
  <si>
    <t>5.7. Apakšuzņēmēju līgumu izmaksas</t>
  </si>
  <si>
    <t>5.8. Komandējumu un uzturēšanās izmaksas</t>
  </si>
  <si>
    <t>5.9. Palīgmateriālu izmaksas</t>
  </si>
  <si>
    <t>5.10. Apmācību un semināru izmaksas</t>
  </si>
  <si>
    <t>5.11. Ar ES prasībām saistītās izmaksas</t>
  </si>
  <si>
    <t>5.12. Ekspertu pakalpojumu izmaksas</t>
  </si>
  <si>
    <t>5.13. Ar mērķa grupām saistītas izmaksas</t>
  </si>
  <si>
    <t>5.14. Netiešās attiecināmās izmaksas</t>
  </si>
  <si>
    <t>5.15. Izmaksas, kuras sedz piešķirtie ieņēmumi</t>
  </si>
  <si>
    <t>5.16. Ieņēmumi</t>
  </si>
  <si>
    <t>5.1. KOPĒJAIS BUDŽETS</t>
  </si>
  <si>
    <t>5.2. Detalizētais izmaksu aprēķins</t>
  </si>
  <si>
    <t>5.4. Personāla izmaksas</t>
  </si>
  <si>
    <t>5.5. Aprīkojuma, tehnikas iegādes izmaksas</t>
  </si>
  <si>
    <t>5.6. Nekustamā īpašuma izmaksas</t>
  </si>
  <si>
    <r>
      <t>Piezīme aizpildīšanai:</t>
    </r>
    <r>
      <rPr>
        <sz val="12"/>
        <rFont val="Arial"/>
        <family val="2"/>
      </rPr>
      <t xml:space="preserve">
Jāaizpilda L un M sadaļas.                Fonda finansējums aprēķinās automātiski 75% apmērā no kopējām attiecināmām projekta izmaksām. Projekta iesniedzēja līdzfinansējums aprēķinās ailē E16 un ja tā ir &gt;0, tad var pārrakstīt ailē D16, pretēji - ierakstīt 0.
</t>
    </r>
  </si>
  <si>
    <t>PIELIKUMS</t>
  </si>
  <si>
    <t>Piespiedu atgriešanās pasākumu organizēšana un pilnveidošana</t>
  </si>
  <si>
    <t>Nr.</t>
  </si>
  <si>
    <t>1.</t>
  </si>
  <si>
    <t>2.</t>
  </si>
  <si>
    <t>3.</t>
  </si>
  <si>
    <t>Pasākuma numurs - izmaksu veids</t>
  </si>
  <si>
    <t>Izmaksu kategorijas numurs un nosaukums</t>
  </si>
  <si>
    <t>Ierakstīt projekta nosaukumu</t>
  </si>
  <si>
    <t>Ierakstīt projekta iesniedzēja institūcijas nosaukumu</t>
  </si>
  <si>
    <t>PVN 10%</t>
  </si>
  <si>
    <t>PVN 21%</t>
  </si>
  <si>
    <t>ar PVN 21%</t>
  </si>
  <si>
    <t>ar PVN 10%</t>
  </si>
</sst>
</file>

<file path=xl/styles.xml><?xml version="1.0" encoding="utf-8"?>
<styleSheet xmlns="http://schemas.openxmlformats.org/spreadsheetml/2006/main">
  <numFmts count="3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 &quot;FB&quot;_-;\-* #,##0\ &quot;FB&quot;_-;_-* &quot;-&quot;\ &quot;FB&quot;_-;_-@_-"/>
    <numFmt numFmtId="165" formatCode="_-* #,##0\ _F_B_-;\-* #,##0\ _F_B_-;_-* &quot;-&quot;\ _F_B_-;_-@_-"/>
    <numFmt numFmtId="166" formatCode="_-* #,##0.00\ &quot;FB&quot;_-;\-* #,##0.00\ &quot;FB&quot;_-;_-* &quot;-&quot;??\ &quot;FB&quot;_-;_-@_-"/>
    <numFmt numFmtId="167" formatCode="_-* #,##0.00\ _F_B_-;\-* #,##0.00\ _F_B_-;_-* &quot;-&quot;??\ _F_B_-;_-@_-"/>
    <numFmt numFmtId="168" formatCode="dd\-mmm\-yy"/>
    <numFmt numFmtId="169" formatCode="0.0%"/>
    <numFmt numFmtId="170" formatCode="&quot;Ls&quot;\ #,##0"/>
    <numFmt numFmtId="171" formatCode="#,##0.000"/>
    <numFmt numFmtId="172" formatCode="#,##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0"/>
    <numFmt numFmtId="180" formatCode="0.000000"/>
    <numFmt numFmtId="181" formatCode="0.00000"/>
    <numFmt numFmtId="182" formatCode="0.0000"/>
    <numFmt numFmtId="183" formatCode="0.000"/>
    <numFmt numFmtId="184" formatCode="0.0000%"/>
    <numFmt numFmtId="185" formatCode="0.00000%"/>
    <numFmt numFmtId="186" formatCode="0.000000%"/>
  </numFmts>
  <fonts count="38">
    <font>
      <sz val="10"/>
      <name val="Arial"/>
      <family val="0"/>
    </font>
    <font>
      <u val="single"/>
      <sz val="10"/>
      <color indexed="36"/>
      <name val="Arial"/>
      <family val="0"/>
    </font>
    <font>
      <u val="single"/>
      <sz val="10"/>
      <color indexed="12"/>
      <name val="Arial"/>
      <family val="0"/>
    </font>
    <font>
      <sz val="8"/>
      <name val="Arial"/>
      <family val="0"/>
    </font>
    <font>
      <b/>
      <sz val="12"/>
      <name val="Times New Roman"/>
      <family val="1"/>
    </font>
    <font>
      <sz val="10"/>
      <name val="Times New Roman"/>
      <family val="1"/>
    </font>
    <font>
      <sz val="10"/>
      <color indexed="9"/>
      <name val="Arial"/>
      <family val="2"/>
    </font>
    <font>
      <b/>
      <sz val="10"/>
      <name val="Arial"/>
      <family val="2"/>
    </font>
    <font>
      <b/>
      <sz val="10"/>
      <color indexed="48"/>
      <name val="Arial"/>
      <family val="2"/>
    </font>
    <font>
      <b/>
      <sz val="10"/>
      <color indexed="48"/>
      <name val="Times New Roman"/>
      <family val="1"/>
    </font>
    <font>
      <sz val="11"/>
      <name val="Times New Roman"/>
      <family val="1"/>
    </font>
    <font>
      <b/>
      <sz val="12"/>
      <name val="Arial"/>
      <family val="2"/>
    </font>
    <font>
      <sz val="12"/>
      <name val="Arial"/>
      <family val="0"/>
    </font>
    <font>
      <sz val="12"/>
      <name val="Times New Roman"/>
      <family val="1"/>
    </font>
    <font>
      <b/>
      <sz val="14"/>
      <name val="Arial"/>
      <family val="2"/>
    </font>
    <font>
      <sz val="14"/>
      <name val="Arial"/>
      <family val="2"/>
    </font>
    <font>
      <b/>
      <sz val="14"/>
      <name val="Times New Roman"/>
      <family val="1"/>
    </font>
    <font>
      <sz val="14"/>
      <name val="Times New Roman"/>
      <family val="1"/>
    </font>
    <font>
      <sz val="10"/>
      <color indexed="48"/>
      <name val="Arial"/>
      <family val="2"/>
    </font>
    <font>
      <b/>
      <sz val="16"/>
      <name val="Arial"/>
      <family val="2"/>
    </font>
    <font>
      <b/>
      <sz val="13"/>
      <name val="Arial"/>
      <family val="2"/>
    </font>
    <font>
      <sz val="12"/>
      <color indexed="8"/>
      <name val="Times New Roman"/>
      <family val="1"/>
    </font>
    <font>
      <b/>
      <sz val="12"/>
      <color indexed="10"/>
      <name val="Arial"/>
      <family val="2"/>
    </font>
    <font>
      <sz val="11"/>
      <name val="Arial"/>
      <family val="0"/>
    </font>
    <font>
      <sz val="10"/>
      <color indexed="9"/>
      <name val="Times New Roman"/>
      <family val="1"/>
    </font>
    <font>
      <b/>
      <sz val="11"/>
      <name val="Arial"/>
      <family val="2"/>
    </font>
    <font>
      <sz val="12"/>
      <color indexed="8"/>
      <name val="Arial"/>
      <family val="2"/>
    </font>
    <font>
      <sz val="10"/>
      <color indexed="10"/>
      <name val="Arial"/>
      <family val="0"/>
    </font>
    <font>
      <sz val="8"/>
      <name val="Times New Roman"/>
      <family val="1"/>
    </font>
    <font>
      <b/>
      <sz val="8"/>
      <color indexed="10"/>
      <name val="Arial"/>
      <family val="2"/>
    </font>
    <font>
      <sz val="9"/>
      <color indexed="48"/>
      <name val="Arial"/>
      <family val="2"/>
    </font>
    <font>
      <b/>
      <sz val="9"/>
      <color indexed="48"/>
      <name val="Arial"/>
      <family val="2"/>
    </font>
    <font>
      <u val="single"/>
      <sz val="12"/>
      <name val="Arial"/>
      <family val="2"/>
    </font>
    <font>
      <b/>
      <sz val="10"/>
      <color indexed="10"/>
      <name val="Arial"/>
      <family val="2"/>
    </font>
    <font>
      <b/>
      <u val="single"/>
      <sz val="10"/>
      <color indexed="12"/>
      <name val="Arial"/>
      <family val="2"/>
    </font>
    <font>
      <b/>
      <i/>
      <sz val="11"/>
      <name val="Arial"/>
      <family val="2"/>
    </font>
    <font>
      <sz val="10"/>
      <color indexed="8"/>
      <name val="Arial"/>
      <family val="2"/>
    </font>
    <font>
      <sz val="8"/>
      <name val="Tahoma"/>
      <family val="2"/>
    </font>
  </fonts>
  <fills count="8">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s>
  <borders count="76">
    <border>
      <left/>
      <right/>
      <top/>
      <bottom/>
      <diagonal/>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thin"/>
      <top>
        <color indexed="63"/>
      </top>
      <bottom style="medium"/>
    </border>
    <border>
      <left style="medium"/>
      <right>
        <color indexed="63"/>
      </right>
      <top>
        <color indexed="63"/>
      </top>
      <bottom style="medium"/>
    </border>
    <border>
      <left style="medium"/>
      <right style="thin"/>
      <top style="medium"/>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color indexed="63"/>
      </left>
      <right>
        <color indexed="63"/>
      </right>
      <top>
        <color indexed="63"/>
      </top>
      <bottom style="mediu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medium"/>
    </border>
    <border>
      <left style="thin"/>
      <right style="medium"/>
      <top style="medium"/>
      <bottom>
        <color indexed="63"/>
      </bottom>
    </border>
    <border>
      <left style="thin"/>
      <right style="thin"/>
      <top style="medium"/>
      <bottom style="thin"/>
    </border>
    <border>
      <left style="thin"/>
      <right style="thin"/>
      <top style="medium"/>
      <bottom>
        <color indexed="63"/>
      </bottom>
    </border>
    <border>
      <left style="medium"/>
      <right style="thin"/>
      <top>
        <color indexed="63"/>
      </top>
      <bottom style="thin"/>
    </border>
    <border>
      <left style="thin"/>
      <right style="thin"/>
      <top style="thin"/>
      <bottom>
        <color indexed="63"/>
      </bottom>
    </border>
    <border>
      <left style="medium"/>
      <right>
        <color indexed="63"/>
      </right>
      <top>
        <color indexed="63"/>
      </top>
      <bottom>
        <color indexed="63"/>
      </bottom>
    </border>
    <border>
      <left style="thin"/>
      <right>
        <color indexed="63"/>
      </right>
      <top style="thin"/>
      <bottom style="thin"/>
    </border>
    <border>
      <left>
        <color indexed="63"/>
      </left>
      <right style="thin"/>
      <top style="medium"/>
      <bottom>
        <color indexed="63"/>
      </bottom>
    </border>
    <border>
      <left style="thin"/>
      <right style="medium"/>
      <top style="medium"/>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color indexed="63"/>
      </top>
      <bottom>
        <color indexed="63"/>
      </bottom>
    </border>
    <border>
      <left style="medium"/>
      <right style="thin"/>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medium"/>
    </border>
    <border>
      <left style="thin"/>
      <right>
        <color indexed="63"/>
      </right>
      <top style="thin"/>
      <bottom>
        <color indexed="63"/>
      </bottom>
    </border>
    <border>
      <left>
        <color indexed="63"/>
      </left>
      <right style="thin"/>
      <top>
        <color indexed="63"/>
      </top>
      <bottom>
        <color indexed="63"/>
      </botto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color indexed="63"/>
      </left>
      <right style="medium"/>
      <top style="thin"/>
      <bottom style="medium"/>
    </border>
    <border>
      <left style="medium"/>
      <right style="thin"/>
      <top style="thin"/>
      <bottom>
        <color indexed="63"/>
      </bottom>
    </border>
    <border>
      <left>
        <color indexed="63"/>
      </left>
      <right style="medium"/>
      <top style="thin"/>
      <bottom>
        <color indexed="63"/>
      </bottom>
    </border>
    <border>
      <left style="thin"/>
      <right style="medium"/>
      <top style="thin"/>
      <bottom style="thin"/>
    </border>
    <border>
      <left style="thin"/>
      <right style="medium"/>
      <top style="thin"/>
      <bottom style="medium"/>
    </border>
    <border>
      <left style="thin"/>
      <right style="medium"/>
      <top>
        <color indexed="63"/>
      </top>
      <bottom style="thin"/>
    </border>
    <border>
      <left>
        <color indexed="63"/>
      </left>
      <right>
        <color indexed="63"/>
      </right>
      <top>
        <color indexed="63"/>
      </top>
      <bottom style="thin"/>
    </border>
    <border>
      <left style="medium"/>
      <right style="medium"/>
      <top style="thin"/>
      <bottom style="medium"/>
    </border>
    <border>
      <left style="medium"/>
      <right style="medium"/>
      <top style="thin"/>
      <bottom>
        <color indexed="63"/>
      </bottom>
    </border>
    <border>
      <left style="thin"/>
      <right style="medium"/>
      <top>
        <color indexed="63"/>
      </top>
      <bottom style="medium"/>
    </border>
    <border>
      <left style="thin"/>
      <right style="medium"/>
      <top style="thin"/>
      <bottom>
        <color indexed="63"/>
      </bottom>
    </border>
    <border>
      <left style="medium"/>
      <right style="medium"/>
      <top>
        <color indexed="63"/>
      </top>
      <bottom style="thin"/>
    </border>
    <border>
      <left>
        <color indexed="63"/>
      </left>
      <right style="medium"/>
      <top>
        <color indexed="63"/>
      </top>
      <bottom style="medium"/>
    </border>
    <border>
      <left style="medium"/>
      <right style="medium"/>
      <top style="medium"/>
      <bottom>
        <color indexed="63"/>
      </bottom>
    </border>
    <border>
      <left style="thin"/>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style="thin"/>
      <right style="thin"/>
      <top>
        <color indexed="63"/>
      </top>
      <bottom>
        <color indexed="63"/>
      </bottom>
    </border>
    <border>
      <left>
        <color indexed="63"/>
      </left>
      <right style="thin"/>
      <top style="medium"/>
      <bottom style="medium"/>
    </border>
    <border>
      <left style="thin"/>
      <right>
        <color indexed="63"/>
      </right>
      <top style="medium"/>
      <bottom style="medium"/>
    </border>
    <border>
      <left>
        <color indexed="63"/>
      </left>
      <right style="medium"/>
      <top style="medium"/>
      <bottom>
        <color indexed="63"/>
      </bottom>
    </border>
    <border>
      <left style="thin"/>
      <right>
        <color indexed="63"/>
      </right>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thin"/>
      <right>
        <color indexed="63"/>
      </right>
      <top>
        <color indexed="63"/>
      </top>
      <bottom style="mediu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style="medium"/>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60">
    <xf numFmtId="0" fontId="0" fillId="0" borderId="0" xfId="0" applyAlignment="1">
      <alignment/>
    </xf>
    <xf numFmtId="0" fontId="6" fillId="0" borderId="0" xfId="0" applyFont="1" applyAlignment="1" applyProtection="1">
      <alignment/>
      <protection locked="0"/>
    </xf>
    <xf numFmtId="4" fontId="0" fillId="0" borderId="0" xfId="0" applyNumberFormat="1" applyAlignment="1">
      <alignment/>
    </xf>
    <xf numFmtId="9" fontId="0" fillId="0" borderId="0" xfId="0" applyNumberFormat="1" applyAlignment="1">
      <alignment/>
    </xf>
    <xf numFmtId="0" fontId="10" fillId="0" borderId="0" xfId="0" applyFont="1" applyAlignment="1">
      <alignment/>
    </xf>
    <xf numFmtId="3" fontId="0" fillId="0" borderId="0" xfId="0" applyNumberFormat="1" applyAlignment="1">
      <alignment/>
    </xf>
    <xf numFmtId="9" fontId="0" fillId="0" borderId="0" xfId="22" applyAlignment="1">
      <alignment/>
    </xf>
    <xf numFmtId="0" fontId="0" fillId="0" borderId="0" xfId="0" applyAlignment="1" applyProtection="1">
      <alignment/>
      <protection locked="0"/>
    </xf>
    <xf numFmtId="0" fontId="12" fillId="0" borderId="0" xfId="0" applyFont="1" applyAlignment="1">
      <alignment/>
    </xf>
    <xf numFmtId="0" fontId="13" fillId="0" borderId="0" xfId="0" applyFont="1" applyAlignment="1">
      <alignment/>
    </xf>
    <xf numFmtId="0" fontId="12" fillId="0" borderId="0" xfId="0" applyFont="1" applyFill="1" applyAlignment="1">
      <alignment/>
    </xf>
    <xf numFmtId="0" fontId="0" fillId="0" borderId="0" xfId="0" applyAlignment="1">
      <alignment wrapText="1"/>
    </xf>
    <xf numFmtId="0" fontId="0" fillId="0" borderId="0" xfId="0" applyFont="1" applyAlignment="1">
      <alignment/>
    </xf>
    <xf numFmtId="0" fontId="12" fillId="0" borderId="0" xfId="0" applyFont="1" applyAlignment="1">
      <alignment/>
    </xf>
    <xf numFmtId="0" fontId="13" fillId="0" borderId="0" xfId="0" applyFont="1" applyAlignment="1" applyProtection="1">
      <alignment/>
      <protection/>
    </xf>
    <xf numFmtId="0" fontId="12" fillId="0" borderId="0" xfId="0" applyFont="1" applyAlignment="1" applyProtection="1">
      <alignment/>
      <protection/>
    </xf>
    <xf numFmtId="0" fontId="11" fillId="0" borderId="1" xfId="0" applyFont="1" applyBorder="1" applyAlignment="1">
      <alignment horizontal="left"/>
    </xf>
    <xf numFmtId="0" fontId="11" fillId="0" borderId="2" xfId="0" applyFont="1" applyFill="1" applyBorder="1" applyAlignment="1">
      <alignment horizontal="left"/>
    </xf>
    <xf numFmtId="0" fontId="7" fillId="0" borderId="0" xfId="0" applyFont="1" applyAlignment="1">
      <alignment/>
    </xf>
    <xf numFmtId="0" fontId="11" fillId="0" borderId="1" xfId="0" applyFont="1" applyFill="1" applyBorder="1" applyAlignment="1">
      <alignment horizontal="left"/>
    </xf>
    <xf numFmtId="0" fontId="12" fillId="0" borderId="3" xfId="0" applyFont="1" applyFill="1" applyBorder="1" applyAlignment="1">
      <alignment/>
    </xf>
    <xf numFmtId="3" fontId="12" fillId="0" borderId="0" xfId="0" applyNumberFormat="1" applyFont="1" applyAlignment="1">
      <alignment/>
    </xf>
    <xf numFmtId="0" fontId="11" fillId="0" borderId="4" xfId="0" applyFont="1" applyFill="1" applyBorder="1" applyAlignment="1">
      <alignment horizontal="left"/>
    </xf>
    <xf numFmtId="0" fontId="11" fillId="0" borderId="5" xfId="0" applyFont="1" applyFill="1" applyBorder="1" applyAlignment="1">
      <alignment horizontal="left"/>
    </xf>
    <xf numFmtId="0" fontId="12" fillId="0" borderId="6" xfId="0" applyFont="1" applyBorder="1" applyAlignment="1">
      <alignment/>
    </xf>
    <xf numFmtId="0" fontId="11" fillId="0" borderId="0" xfId="0" applyFont="1" applyAlignment="1">
      <alignment/>
    </xf>
    <xf numFmtId="0" fontId="7" fillId="0" borderId="0" xfId="0" applyFont="1" applyAlignment="1">
      <alignment/>
    </xf>
    <xf numFmtId="0" fontId="5" fillId="0" borderId="0" xfId="0" applyFont="1" applyAlignment="1">
      <alignment/>
    </xf>
    <xf numFmtId="0" fontId="24" fillId="0" borderId="0" xfId="0" applyFont="1" applyAlignment="1" applyProtection="1">
      <alignment/>
      <protection locked="0"/>
    </xf>
    <xf numFmtId="0" fontId="12" fillId="0" borderId="1" xfId="0" applyFont="1" applyBorder="1" applyAlignment="1">
      <alignment/>
    </xf>
    <xf numFmtId="0" fontId="12" fillId="0" borderId="3" xfId="0" applyFont="1" applyBorder="1" applyAlignment="1">
      <alignment/>
    </xf>
    <xf numFmtId="0" fontId="11" fillId="0" borderId="7" xfId="0" applyFont="1" applyFill="1" applyBorder="1" applyAlignment="1">
      <alignment horizontal="left"/>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0" borderId="3" xfId="0" applyFont="1" applyFill="1" applyBorder="1" applyAlignment="1">
      <alignment horizontal="left"/>
    </xf>
    <xf numFmtId="9" fontId="0" fillId="0" borderId="0" xfId="0" applyNumberFormat="1" applyAlignment="1" applyProtection="1">
      <alignment/>
      <protection locked="0"/>
    </xf>
    <xf numFmtId="10" fontId="12" fillId="0" borderId="11" xfId="0" applyNumberFormat="1" applyFont="1" applyBorder="1" applyAlignment="1" applyProtection="1">
      <alignment horizontal="center"/>
      <protection locked="0"/>
    </xf>
    <xf numFmtId="0" fontId="11" fillId="0" borderId="12" xfId="0" applyFont="1" applyFill="1" applyBorder="1" applyAlignment="1">
      <alignment horizontal="left"/>
    </xf>
    <xf numFmtId="0" fontId="11" fillId="0" borderId="3" xfId="0" applyFont="1" applyBorder="1" applyAlignment="1">
      <alignment horizontal="left"/>
    </xf>
    <xf numFmtId="3" fontId="12" fillId="0" borderId="11" xfId="0" applyNumberFormat="1" applyFont="1" applyBorder="1" applyAlignment="1" applyProtection="1">
      <alignment horizontal="center"/>
      <protection locked="0"/>
    </xf>
    <xf numFmtId="168" fontId="12" fillId="0" borderId="0" xfId="0" applyNumberFormat="1" applyFont="1" applyBorder="1" applyAlignment="1" applyProtection="1">
      <alignment horizontal="center"/>
      <protection locked="0"/>
    </xf>
    <xf numFmtId="0" fontId="0" fillId="0" borderId="0" xfId="0" applyBorder="1" applyAlignment="1" applyProtection="1">
      <alignment/>
      <protection locked="0"/>
    </xf>
    <xf numFmtId="0" fontId="12" fillId="0" borderId="0" xfId="0" applyFont="1" applyBorder="1" applyAlignment="1" applyProtection="1">
      <alignment horizontal="center" wrapText="1"/>
      <protection locked="0"/>
    </xf>
    <xf numFmtId="168" fontId="12" fillId="0" borderId="11" xfId="0" applyNumberFormat="1" applyFont="1" applyBorder="1" applyAlignment="1" applyProtection="1">
      <alignment vertical="center" wrapText="1"/>
      <protection locked="0"/>
    </xf>
    <xf numFmtId="3" fontId="12" fillId="0" borderId="11" xfId="0" applyNumberFormat="1" applyFont="1" applyBorder="1" applyAlignment="1" applyProtection="1">
      <alignment horizontal="center" vertical="center" wrapText="1"/>
      <protection locked="0"/>
    </xf>
    <xf numFmtId="3" fontId="12" fillId="0" borderId="13" xfId="0" applyNumberFormat="1" applyFont="1" applyBorder="1" applyAlignment="1" applyProtection="1">
      <alignment horizontal="center" vertical="center" wrapText="1"/>
      <protection locked="0"/>
    </xf>
    <xf numFmtId="0" fontId="25" fillId="2" borderId="8"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0" fillId="0" borderId="0" xfId="0" applyFill="1" applyAlignment="1">
      <alignment/>
    </xf>
    <xf numFmtId="0" fontId="12" fillId="0" borderId="14" xfId="0" applyFont="1" applyBorder="1" applyAlignment="1">
      <alignment/>
    </xf>
    <xf numFmtId="0" fontId="12" fillId="0" borderId="15" xfId="0" applyFont="1" applyBorder="1" applyAlignment="1">
      <alignment/>
    </xf>
    <xf numFmtId="10" fontId="0" fillId="0" borderId="0" xfId="0" applyNumberFormat="1" applyAlignment="1">
      <alignment/>
    </xf>
    <xf numFmtId="10" fontId="0" fillId="0" borderId="0" xfId="0" applyNumberFormat="1" applyAlignment="1" applyProtection="1">
      <alignment/>
      <protection locked="0"/>
    </xf>
    <xf numFmtId="10" fontId="12" fillId="0" borderId="16" xfId="0" applyNumberFormat="1" applyFont="1" applyBorder="1" applyAlignment="1" applyProtection="1">
      <alignment horizontal="center"/>
      <protection locked="0"/>
    </xf>
    <xf numFmtId="0" fontId="12" fillId="0" borderId="0" xfId="0" applyFont="1" applyAlignment="1">
      <alignment horizontal="center"/>
    </xf>
    <xf numFmtId="3" fontId="11" fillId="2" borderId="17" xfId="0" applyNumberFormat="1" applyFont="1" applyFill="1" applyBorder="1" applyAlignment="1" applyProtection="1">
      <alignment horizontal="center"/>
      <protection/>
    </xf>
    <xf numFmtId="0" fontId="25" fillId="2" borderId="8" xfId="0" applyFont="1" applyFill="1" applyBorder="1" applyAlignment="1">
      <alignment horizontal="center" wrapText="1"/>
    </xf>
    <xf numFmtId="3" fontId="11" fillId="2" borderId="10" xfId="0" applyNumberFormat="1" applyFont="1" applyFill="1" applyBorder="1" applyAlignment="1">
      <alignment horizontal="center"/>
    </xf>
    <xf numFmtId="3" fontId="11" fillId="2" borderId="7" xfId="0" applyNumberFormat="1" applyFont="1" applyFill="1" applyBorder="1" applyAlignment="1">
      <alignment horizontal="center"/>
    </xf>
    <xf numFmtId="0" fontId="0" fillId="0" borderId="18"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168" fontId="0" fillId="0" borderId="11" xfId="0" applyNumberFormat="1"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11" fillId="2" borderId="6"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7" xfId="0" applyFont="1" applyFill="1" applyBorder="1" applyAlignment="1">
      <alignment horizontal="center" vertical="center" wrapText="1"/>
    </xf>
    <xf numFmtId="3" fontId="11" fillId="2" borderId="17" xfId="0" applyNumberFormat="1" applyFont="1" applyFill="1" applyBorder="1" applyAlignment="1">
      <alignment horizontal="center"/>
    </xf>
    <xf numFmtId="3" fontId="11" fillId="0" borderId="17" xfId="0" applyNumberFormat="1" applyFont="1" applyFill="1" applyBorder="1" applyAlignment="1">
      <alignment horizontal="center"/>
    </xf>
    <xf numFmtId="3" fontId="11" fillId="2" borderId="10" xfId="0" applyNumberFormat="1" applyFont="1" applyFill="1" applyBorder="1" applyAlignment="1" applyProtection="1">
      <alignment horizontal="center"/>
      <protection/>
    </xf>
    <xf numFmtId="0" fontId="12" fillId="2" borderId="6" xfId="0" applyFont="1" applyFill="1" applyBorder="1" applyAlignment="1">
      <alignment horizontal="center" vertical="center" wrapText="1"/>
    </xf>
    <xf numFmtId="0" fontId="12" fillId="2" borderId="19" xfId="0" applyFont="1" applyFill="1" applyBorder="1" applyAlignment="1">
      <alignment horizontal="center" vertical="center" wrapText="1"/>
    </xf>
    <xf numFmtId="4" fontId="11" fillId="2" borderId="17" xfId="0" applyNumberFormat="1"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locked="0"/>
    </xf>
    <xf numFmtId="0" fontId="0" fillId="0" borderId="13" xfId="0" applyFont="1" applyBorder="1" applyAlignment="1" applyProtection="1">
      <alignment horizontal="center" vertical="center" wrapText="1"/>
      <protection locked="0"/>
    </xf>
    <xf numFmtId="0" fontId="12" fillId="0" borderId="21" xfId="0" applyFont="1" applyBorder="1" applyAlignment="1" applyProtection="1">
      <alignment vertical="center" wrapText="1"/>
      <protection locked="0"/>
    </xf>
    <xf numFmtId="0" fontId="11" fillId="0" borderId="22" xfId="0" applyFont="1" applyBorder="1" applyAlignment="1">
      <alignment horizontal="left"/>
    </xf>
    <xf numFmtId="0" fontId="11" fillId="0" borderId="0" xfId="0" applyFont="1" applyBorder="1" applyAlignment="1">
      <alignment horizontal="left"/>
    </xf>
    <xf numFmtId="168" fontId="11" fillId="3" borderId="8" xfId="0" applyNumberFormat="1" applyFont="1" applyFill="1" applyBorder="1" applyAlignment="1" applyProtection="1">
      <alignment horizontal="center"/>
      <protection locked="0"/>
    </xf>
    <xf numFmtId="0" fontId="11" fillId="2" borderId="6" xfId="0" applyFont="1" applyFill="1" applyBorder="1" applyAlignment="1">
      <alignment wrapText="1"/>
    </xf>
    <xf numFmtId="0" fontId="11" fillId="2" borderId="19" xfId="0" applyFont="1" applyFill="1" applyBorder="1" applyAlignment="1">
      <alignment horizontal="center"/>
    </xf>
    <xf numFmtId="0" fontId="11" fillId="2" borderId="17" xfId="0" applyFont="1" applyFill="1" applyBorder="1" applyAlignment="1">
      <alignment horizontal="center"/>
    </xf>
    <xf numFmtId="168" fontId="11" fillId="0" borderId="20" xfId="0" applyNumberFormat="1" applyFont="1" applyBorder="1" applyAlignment="1" applyProtection="1">
      <alignment/>
      <protection locked="0"/>
    </xf>
    <xf numFmtId="0" fontId="0" fillId="4" borderId="0" xfId="0" applyFont="1" applyFill="1" applyBorder="1" applyAlignment="1" applyProtection="1">
      <alignment/>
      <protection/>
    </xf>
    <xf numFmtId="0" fontId="0" fillId="4" borderId="0" xfId="0" applyFont="1" applyFill="1" applyBorder="1" applyAlignment="1" applyProtection="1">
      <alignment vertical="center"/>
      <protection/>
    </xf>
    <xf numFmtId="168" fontId="12" fillId="0" borderId="11" xfId="0" applyNumberFormat="1" applyFont="1" applyBorder="1" applyAlignment="1" applyProtection="1">
      <alignment horizontal="center" vertical="center" wrapText="1"/>
      <protection locked="0"/>
    </xf>
    <xf numFmtId="168" fontId="12" fillId="0" borderId="16" xfId="0" applyNumberFormat="1" applyFont="1" applyBorder="1" applyAlignment="1" applyProtection="1">
      <alignment horizontal="center" vertical="center" wrapText="1"/>
      <protection locked="0"/>
    </xf>
    <xf numFmtId="168" fontId="12" fillId="0" borderId="11" xfId="0" applyNumberFormat="1" applyFont="1" applyFill="1" applyBorder="1" applyAlignment="1" applyProtection="1">
      <alignment vertical="center" wrapText="1"/>
      <protection locked="0"/>
    </xf>
    <xf numFmtId="168" fontId="11" fillId="3" borderId="6" xfId="0" applyNumberFormat="1" applyFont="1" applyFill="1" applyBorder="1" applyAlignment="1" applyProtection="1">
      <alignment horizontal="center"/>
      <protection locked="0"/>
    </xf>
    <xf numFmtId="0" fontId="21" fillId="0" borderId="0" xfId="0" applyFont="1" applyAlignment="1">
      <alignment wrapText="1"/>
    </xf>
    <xf numFmtId="168" fontId="12" fillId="0" borderId="21" xfId="0" applyNumberFormat="1" applyFont="1" applyBorder="1" applyAlignment="1" applyProtection="1">
      <alignment horizontal="center" vertical="center" wrapText="1"/>
      <protection locked="0"/>
    </xf>
    <xf numFmtId="168" fontId="11" fillId="3" borderId="18" xfId="0" applyNumberFormat="1" applyFont="1" applyFill="1" applyBorder="1" applyAlignment="1" applyProtection="1">
      <alignment horizontal="center" vertical="center" wrapText="1"/>
      <protection locked="0"/>
    </xf>
    <xf numFmtId="1" fontId="11" fillId="0" borderId="6" xfId="0" applyNumberFormat="1" applyFont="1" applyBorder="1" applyAlignment="1" applyProtection="1">
      <alignment horizontal="center" vertical="center" wrapText="1"/>
      <protection locked="0"/>
    </xf>
    <xf numFmtId="0" fontId="11" fillId="0" borderId="6" xfId="0" applyFont="1" applyFill="1" applyBorder="1" applyAlignment="1">
      <alignment horizontal="center" vertical="center" wrapText="1"/>
    </xf>
    <xf numFmtId="0" fontId="12" fillId="0" borderId="0" xfId="0" applyFont="1" applyBorder="1" applyAlignment="1">
      <alignment/>
    </xf>
    <xf numFmtId="1" fontId="11" fillId="0" borderId="0" xfId="0" applyNumberFormat="1" applyFont="1" applyFill="1" applyBorder="1" applyAlignment="1" applyProtection="1">
      <alignment vertical="center" wrapText="1"/>
      <protection locked="0"/>
    </xf>
    <xf numFmtId="168" fontId="12" fillId="0" borderId="0" xfId="0" applyNumberFormat="1" applyFont="1" applyFill="1" applyBorder="1" applyAlignment="1" applyProtection="1">
      <alignment horizontal="center" vertical="center" wrapText="1"/>
      <protection locked="0"/>
    </xf>
    <xf numFmtId="4" fontId="12" fillId="0" borderId="0" xfId="0" applyNumberFormat="1" applyFont="1" applyFill="1" applyBorder="1" applyAlignment="1" applyProtection="1">
      <alignment horizontal="center" vertical="center"/>
      <protection/>
    </xf>
    <xf numFmtId="0" fontId="12" fillId="0" borderId="11" xfId="0" applyFont="1" applyBorder="1" applyAlignment="1">
      <alignment horizontal="center"/>
    </xf>
    <xf numFmtId="0" fontId="12" fillId="0" borderId="23" xfId="0" applyFont="1" applyBorder="1" applyAlignment="1">
      <alignment horizontal="center"/>
    </xf>
    <xf numFmtId="0" fontId="12" fillId="0" borderId="23" xfId="0" applyFont="1" applyBorder="1" applyAlignment="1">
      <alignment/>
    </xf>
    <xf numFmtId="0" fontId="12" fillId="2" borderId="24" xfId="0" applyFont="1" applyFill="1" applyBorder="1" applyAlignment="1">
      <alignment horizontal="center" vertical="center" wrapText="1"/>
    </xf>
    <xf numFmtId="0" fontId="27" fillId="0" borderId="0" xfId="0" applyFont="1" applyFill="1" applyAlignment="1" applyProtection="1">
      <alignment/>
      <protection locked="0"/>
    </xf>
    <xf numFmtId="0" fontId="27" fillId="0" borderId="0" xfId="0" applyFont="1" applyFill="1" applyAlignment="1">
      <alignment/>
    </xf>
    <xf numFmtId="2" fontId="12" fillId="0" borderId="25" xfId="0" applyNumberFormat="1" applyFont="1" applyFill="1" applyBorder="1" applyAlignment="1" applyProtection="1">
      <alignment horizontal="center" vertical="center"/>
      <protection/>
    </xf>
    <xf numFmtId="0" fontId="12" fillId="0" borderId="11" xfId="0" applyFont="1" applyBorder="1" applyAlignment="1">
      <alignment horizontal="center" vertical="center"/>
    </xf>
    <xf numFmtId="0" fontId="12" fillId="0" borderId="26" xfId="0" applyFont="1" applyBorder="1" applyAlignment="1">
      <alignment horizontal="center"/>
    </xf>
    <xf numFmtId="0" fontId="11" fillId="2" borderId="18"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0" fillId="4" borderId="0" xfId="0" applyFont="1" applyFill="1" applyBorder="1" applyAlignment="1" applyProtection="1">
      <alignment horizontal="left"/>
      <protection/>
    </xf>
    <xf numFmtId="0" fontId="0" fillId="0" borderId="27"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28" xfId="0" applyNumberFormat="1" applyFont="1" applyBorder="1" applyAlignment="1" applyProtection="1">
      <alignment horizontal="center" vertical="center" wrapText="1"/>
      <protection locked="0"/>
    </xf>
    <xf numFmtId="3" fontId="12" fillId="0" borderId="11" xfId="0" applyNumberFormat="1" applyFont="1" applyFill="1" applyBorder="1" applyAlignment="1" applyProtection="1">
      <alignment horizontal="center" vertical="center" wrapText="1"/>
      <protection locked="0"/>
    </xf>
    <xf numFmtId="0" fontId="12" fillId="0" borderId="11" xfId="0" applyFont="1" applyFill="1" applyBorder="1" applyAlignment="1" applyProtection="1">
      <alignment vertical="center" wrapText="1"/>
      <protection locked="0"/>
    </xf>
    <xf numFmtId="168" fontId="12" fillId="0" borderId="11" xfId="0" applyNumberFormat="1" applyFont="1" applyFill="1" applyBorder="1" applyAlignment="1" applyProtection="1">
      <alignment vertical="center" wrapText="1"/>
      <protection locked="0"/>
    </xf>
    <xf numFmtId="3" fontId="12" fillId="0" borderId="11" xfId="0" applyNumberFormat="1" applyFont="1" applyFill="1" applyBorder="1" applyAlignment="1" applyProtection="1">
      <alignment horizontal="center"/>
      <protection locked="0"/>
    </xf>
    <xf numFmtId="3" fontId="12" fillId="0" borderId="11" xfId="0" applyNumberFormat="1" applyFont="1" applyFill="1" applyBorder="1" applyAlignment="1" applyProtection="1">
      <alignment/>
      <protection locked="0"/>
    </xf>
    <xf numFmtId="4" fontId="12" fillId="0" borderId="11" xfId="0" applyNumberFormat="1" applyFont="1" applyFill="1" applyBorder="1" applyAlignment="1" applyProtection="1">
      <alignment/>
      <protection locked="0"/>
    </xf>
    <xf numFmtId="4" fontId="12" fillId="0" borderId="16" xfId="0" applyNumberFormat="1" applyFont="1" applyFill="1" applyBorder="1" applyAlignment="1" applyProtection="1">
      <alignment/>
      <protection locked="0"/>
    </xf>
    <xf numFmtId="168" fontId="12" fillId="0" borderId="18" xfId="0" applyNumberFormat="1" applyFont="1" applyFill="1" applyBorder="1" applyAlignment="1" applyProtection="1">
      <alignment vertical="center" wrapText="1"/>
      <protection locked="0"/>
    </xf>
    <xf numFmtId="3" fontId="12" fillId="0" borderId="18" xfId="0" applyNumberFormat="1" applyFont="1" applyFill="1" applyBorder="1" applyAlignment="1" applyProtection="1">
      <alignment horizontal="center" vertical="center" wrapText="1"/>
      <protection locked="0"/>
    </xf>
    <xf numFmtId="0" fontId="0" fillId="0" borderId="0" xfId="0" applyFont="1" applyAlignment="1">
      <alignment/>
    </xf>
    <xf numFmtId="0" fontId="11" fillId="0" borderId="29" xfId="0" applyFont="1" applyFill="1" applyBorder="1" applyAlignment="1">
      <alignment horizontal="center" vertical="center" wrapText="1"/>
    </xf>
    <xf numFmtId="0" fontId="23" fillId="0" borderId="0" xfId="0" applyFont="1" applyFill="1" applyBorder="1" applyAlignment="1" applyProtection="1">
      <alignment horizontal="left" vertical="top" wrapText="1"/>
      <protection/>
    </xf>
    <xf numFmtId="0" fontId="12" fillId="0" borderId="0" xfId="0" applyFont="1" applyAlignment="1">
      <alignment/>
    </xf>
    <xf numFmtId="0" fontId="12" fillId="0" borderId="0" xfId="0" applyFont="1" applyAlignment="1">
      <alignment wrapText="1"/>
    </xf>
    <xf numFmtId="2" fontId="0" fillId="0" borderId="0" xfId="0" applyNumberFormat="1" applyAlignment="1">
      <alignment/>
    </xf>
    <xf numFmtId="0" fontId="12" fillId="0" borderId="13" xfId="0" applyFont="1" applyBorder="1" applyAlignment="1" applyProtection="1">
      <alignment vertical="center" wrapText="1"/>
      <protection locked="0"/>
    </xf>
    <xf numFmtId="0" fontId="12" fillId="0" borderId="11" xfId="0" applyFont="1" applyBorder="1" applyAlignment="1" applyProtection="1">
      <alignment vertical="center" wrapText="1"/>
      <protection locked="0"/>
    </xf>
    <xf numFmtId="0" fontId="12" fillId="0" borderId="16" xfId="0" applyFont="1" applyBorder="1" applyAlignment="1" applyProtection="1">
      <alignment vertical="center" wrapText="1"/>
      <protection locked="0"/>
    </xf>
    <xf numFmtId="0" fontId="12" fillId="0" borderId="18" xfId="0" applyFont="1" applyBorder="1" applyAlignment="1" applyProtection="1">
      <alignment horizontal="center" vertical="center" wrapText="1"/>
      <protection locked="0"/>
    </xf>
    <xf numFmtId="0" fontId="12" fillId="0" borderId="18" xfId="0" applyNumberFormat="1"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11" xfId="0" applyNumberFormat="1" applyFont="1" applyBorder="1" applyAlignment="1" applyProtection="1">
      <alignment horizontal="center" vertical="center" wrapText="1"/>
      <protection locked="0"/>
    </xf>
    <xf numFmtId="4" fontId="12" fillId="0" borderId="11" xfId="0" applyNumberFormat="1" applyFont="1" applyBorder="1" applyAlignment="1" applyProtection="1">
      <alignment horizontal="center" vertical="center"/>
      <protection locked="0"/>
    </xf>
    <xf numFmtId="0" fontId="12" fillId="0" borderId="16" xfId="0" applyFont="1" applyBorder="1" applyAlignment="1" applyProtection="1">
      <alignment horizontal="center" vertical="center" wrapText="1"/>
      <protection locked="0"/>
    </xf>
    <xf numFmtId="0" fontId="12" fillId="0" borderId="16" xfId="0" applyNumberFormat="1" applyFont="1" applyBorder="1" applyAlignment="1" applyProtection="1">
      <alignment horizontal="center" vertical="center" wrapText="1"/>
      <protection locked="0"/>
    </xf>
    <xf numFmtId="4" fontId="12" fillId="0" borderId="16" xfId="0" applyNumberFormat="1" applyFont="1" applyBorder="1" applyAlignment="1" applyProtection="1">
      <alignment horizontal="center" vertical="center"/>
      <protection locked="0"/>
    </xf>
    <xf numFmtId="3" fontId="12" fillId="0" borderId="16" xfId="0" applyNumberFormat="1" applyFont="1" applyBorder="1" applyAlignment="1" applyProtection="1">
      <alignment horizontal="center"/>
      <protection locked="0"/>
    </xf>
    <xf numFmtId="3" fontId="0" fillId="0" borderId="11" xfId="0" applyNumberFormat="1" applyFont="1" applyBorder="1" applyAlignment="1" applyProtection="1">
      <alignment horizontal="center" vertical="center" wrapText="1"/>
      <protection locked="0"/>
    </xf>
    <xf numFmtId="0" fontId="12" fillId="0" borderId="27" xfId="0" applyNumberFormat="1" applyFont="1" applyFill="1" applyBorder="1" applyAlignment="1" applyProtection="1">
      <alignment horizontal="center" vertical="center" wrapText="1"/>
      <protection locked="0"/>
    </xf>
    <xf numFmtId="0" fontId="12" fillId="0" borderId="20"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vertical="center" wrapText="1"/>
      <protection locked="0"/>
    </xf>
    <xf numFmtId="0" fontId="12" fillId="0" borderId="20" xfId="0" applyNumberFormat="1" applyFont="1" applyBorder="1" applyAlignment="1" applyProtection="1">
      <alignment horizontal="center" vertical="center" wrapText="1"/>
      <protection locked="0"/>
    </xf>
    <xf numFmtId="0" fontId="11" fillId="2" borderId="28" xfId="0" applyFont="1" applyFill="1" applyBorder="1" applyAlignment="1">
      <alignment horizontal="center" vertical="center" wrapText="1"/>
    </xf>
    <xf numFmtId="0" fontId="23" fillId="0" borderId="0" xfId="0" applyFont="1" applyFill="1" applyBorder="1" applyAlignment="1" applyProtection="1">
      <alignment horizontal="center" vertical="top" wrapText="1"/>
      <protection/>
    </xf>
    <xf numFmtId="0" fontId="12" fillId="0" borderId="27" xfId="0" applyFont="1" applyBorder="1" applyAlignment="1">
      <alignment/>
    </xf>
    <xf numFmtId="0" fontId="12" fillId="0" borderId="18" xfId="0" applyFont="1" applyBorder="1" applyAlignment="1">
      <alignment horizontal="center"/>
    </xf>
    <xf numFmtId="0" fontId="26" fillId="0" borderId="25" xfId="0" applyFont="1" applyBorder="1" applyAlignment="1">
      <alignment horizontal="center" wrapText="1"/>
    </xf>
    <xf numFmtId="0" fontId="12" fillId="0" borderId="28" xfId="0" applyFont="1" applyBorder="1" applyAlignment="1">
      <alignment horizontal="center"/>
    </xf>
    <xf numFmtId="0" fontId="12" fillId="0" borderId="30" xfId="0" applyFont="1" applyBorder="1" applyAlignment="1">
      <alignment horizontal="center"/>
    </xf>
    <xf numFmtId="0" fontId="12" fillId="0" borderId="16" xfId="0" applyFont="1" applyBorder="1" applyAlignment="1">
      <alignment horizontal="center" vertical="center"/>
    </xf>
    <xf numFmtId="0" fontId="12" fillId="0" borderId="27" xfId="0" applyFont="1" applyBorder="1" applyAlignment="1">
      <alignment horizontal="center"/>
    </xf>
    <xf numFmtId="0" fontId="12" fillId="0" borderId="18" xfId="0" applyFont="1" applyBorder="1" applyAlignment="1">
      <alignment horizontal="center"/>
    </xf>
    <xf numFmtId="0" fontId="12" fillId="0" borderId="30" xfId="0" applyFont="1" applyBorder="1" applyAlignment="1">
      <alignment/>
    </xf>
    <xf numFmtId="0" fontId="12" fillId="0" borderId="16" xfId="0" applyFont="1" applyBorder="1" applyAlignment="1">
      <alignment horizontal="center"/>
    </xf>
    <xf numFmtId="0" fontId="12" fillId="0" borderId="31" xfId="0" applyFont="1" applyBorder="1" applyAlignment="1">
      <alignment horizontal="center"/>
    </xf>
    <xf numFmtId="0" fontId="12" fillId="0" borderId="25" xfId="0" applyFont="1" applyBorder="1" applyAlignment="1">
      <alignment horizontal="center"/>
    </xf>
    <xf numFmtId="0" fontId="12" fillId="0" borderId="32" xfId="0" applyFont="1" applyBorder="1" applyAlignment="1">
      <alignment horizontal="center"/>
    </xf>
    <xf numFmtId="0" fontId="12" fillId="0" borderId="33" xfId="0" applyFont="1" applyBorder="1" applyAlignment="1">
      <alignment/>
    </xf>
    <xf numFmtId="0" fontId="12" fillId="0" borderId="20" xfId="0" applyNumberFormat="1" applyFont="1" applyBorder="1" applyAlignment="1" applyProtection="1">
      <alignment horizontal="center" vertical="center" wrapText="1"/>
      <protection locked="0"/>
    </xf>
    <xf numFmtId="4" fontId="12" fillId="0" borderId="13" xfId="0" applyNumberFormat="1" applyFont="1" applyBorder="1" applyAlignment="1" applyProtection="1">
      <alignment horizontal="center" vertical="center" wrapText="1"/>
      <protection locked="0"/>
    </xf>
    <xf numFmtId="168" fontId="12" fillId="0" borderId="11" xfId="0" applyNumberFormat="1" applyFont="1" applyBorder="1" applyAlignment="1" applyProtection="1">
      <alignment horizontal="center" vertical="center" wrapText="1"/>
      <protection locked="0"/>
    </xf>
    <xf numFmtId="4" fontId="12" fillId="0" borderId="11" xfId="0" applyNumberFormat="1" applyFont="1" applyBorder="1" applyAlignment="1" applyProtection="1">
      <alignment horizontal="center" vertical="center" wrapText="1"/>
      <protection locked="0"/>
    </xf>
    <xf numFmtId="0" fontId="12" fillId="0" borderId="20" xfId="0" applyNumberFormat="1" applyFont="1" applyBorder="1" applyAlignment="1" applyProtection="1">
      <alignment horizontal="center" vertical="center" wrapText="1"/>
      <protection/>
    </xf>
    <xf numFmtId="0" fontId="12" fillId="0" borderId="11" xfId="0" applyNumberFormat="1" applyFont="1" applyBorder="1" applyAlignment="1" applyProtection="1">
      <alignment horizontal="center" vertical="center" wrapText="1"/>
      <protection/>
    </xf>
    <xf numFmtId="3" fontId="12" fillId="0" borderId="13" xfId="0" applyNumberFormat="1" applyFont="1" applyBorder="1" applyAlignment="1" applyProtection="1">
      <alignment horizontal="center" vertical="center" wrapText="1"/>
      <protection/>
    </xf>
    <xf numFmtId="10" fontId="12" fillId="0" borderId="13" xfId="0" applyNumberFormat="1" applyFont="1" applyBorder="1" applyAlignment="1" applyProtection="1">
      <alignment horizontal="center" vertical="center" wrapText="1"/>
      <protection locked="0"/>
    </xf>
    <xf numFmtId="0" fontId="12" fillId="0" borderId="4" xfId="0" applyNumberFormat="1" applyFont="1" applyBorder="1" applyAlignment="1" applyProtection="1">
      <alignment horizontal="center" vertical="center" wrapText="1"/>
      <protection/>
    </xf>
    <xf numFmtId="0" fontId="12" fillId="0" borderId="16" xfId="0" applyNumberFormat="1" applyFont="1" applyBorder="1" applyAlignment="1" applyProtection="1">
      <alignment horizontal="center" vertical="center" wrapText="1"/>
      <protection/>
    </xf>
    <xf numFmtId="3" fontId="12" fillId="0" borderId="34" xfId="0" applyNumberFormat="1" applyFont="1" applyBorder="1" applyAlignment="1" applyProtection="1">
      <alignment horizontal="center" vertical="center" wrapText="1"/>
      <protection/>
    </xf>
    <xf numFmtId="10" fontId="12" fillId="0" borderId="34" xfId="0" applyNumberFormat="1" applyFont="1" applyBorder="1" applyAlignment="1" applyProtection="1">
      <alignment horizontal="center" vertical="center" wrapText="1"/>
      <protection locked="0"/>
    </xf>
    <xf numFmtId="0" fontId="12" fillId="0" borderId="28" xfId="0" applyNumberFormat="1" applyFont="1" applyBorder="1" applyAlignment="1" applyProtection="1">
      <alignment horizontal="center"/>
      <protection locked="0"/>
    </xf>
    <xf numFmtId="168" fontId="12" fillId="0" borderId="35" xfId="0" applyNumberFormat="1" applyFont="1" applyBorder="1" applyAlignment="1" applyProtection="1">
      <alignment vertical="center" wrapText="1"/>
      <protection locked="0"/>
    </xf>
    <xf numFmtId="168" fontId="12" fillId="0" borderId="26" xfId="0" applyNumberFormat="1" applyFont="1" applyBorder="1" applyAlignment="1" applyProtection="1">
      <alignment vertical="center" wrapText="1"/>
      <protection locked="0"/>
    </xf>
    <xf numFmtId="168" fontId="12" fillId="0" borderId="36" xfId="0" applyNumberFormat="1" applyFont="1" applyBorder="1" applyAlignment="1" applyProtection="1">
      <alignment vertical="center" wrapText="1"/>
      <protection locked="0"/>
    </xf>
    <xf numFmtId="0" fontId="12" fillId="0" borderId="28" xfId="0" applyNumberFormat="1" applyFont="1" applyBorder="1" applyAlignment="1" applyProtection="1">
      <alignment horizontal="center" vertical="center"/>
      <protection locked="0"/>
    </xf>
    <xf numFmtId="4" fontId="12" fillId="0" borderId="37" xfId="0" applyNumberFormat="1" applyFont="1" applyBorder="1" applyAlignment="1" applyProtection="1">
      <alignment vertical="center" wrapText="1"/>
      <protection locked="0"/>
    </xf>
    <xf numFmtId="4" fontId="12" fillId="0" borderId="23" xfId="0" applyNumberFormat="1" applyFont="1" applyBorder="1" applyAlignment="1" applyProtection="1">
      <alignment vertical="center" wrapText="1"/>
      <protection locked="0"/>
    </xf>
    <xf numFmtId="168" fontId="12" fillId="0" borderId="32" xfId="0" applyNumberFormat="1" applyFont="1" applyBorder="1" applyAlignment="1" applyProtection="1">
      <alignment vertical="center" wrapText="1"/>
      <protection locked="0"/>
    </xf>
    <xf numFmtId="4" fontId="12" fillId="0" borderId="38" xfId="0" applyNumberFormat="1" applyFont="1" applyBorder="1" applyAlignment="1" applyProtection="1">
      <alignment vertical="center" wrapText="1"/>
      <protection locked="0"/>
    </xf>
    <xf numFmtId="4" fontId="12" fillId="0" borderId="39" xfId="0" applyNumberFormat="1" applyFont="1" applyBorder="1" applyAlignment="1" applyProtection="1">
      <alignment vertical="center" wrapText="1"/>
      <protection locked="0"/>
    </xf>
    <xf numFmtId="0" fontId="12" fillId="0" borderId="20" xfId="0" applyNumberFormat="1" applyFont="1" applyBorder="1" applyAlignment="1" applyProtection="1">
      <alignment horizontal="center" vertical="center"/>
      <protection locked="0"/>
    </xf>
    <xf numFmtId="0" fontId="12" fillId="0" borderId="21" xfId="0" applyFont="1" applyBorder="1" applyAlignment="1" applyProtection="1">
      <alignment horizontal="center" vertical="center" wrapText="1"/>
      <protection locked="0"/>
    </xf>
    <xf numFmtId="1" fontId="12" fillId="0" borderId="0" xfId="0" applyNumberFormat="1"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locked="0"/>
    </xf>
    <xf numFmtId="4" fontId="12" fillId="0" borderId="0" xfId="0" applyNumberFormat="1" applyFont="1" applyBorder="1" applyAlignment="1" applyProtection="1">
      <alignment horizontal="center" vertical="center" wrapText="1"/>
      <protection locked="0"/>
    </xf>
    <xf numFmtId="3" fontId="12" fillId="0" borderId="0" xfId="0" applyNumberFormat="1" applyFont="1" applyBorder="1" applyAlignment="1" applyProtection="1">
      <alignment horizontal="center" vertical="center" wrapText="1"/>
      <protection/>
    </xf>
    <xf numFmtId="4" fontId="12" fillId="0" borderId="40" xfId="0" applyNumberFormat="1" applyFont="1" applyFill="1" applyBorder="1" applyAlignment="1">
      <alignment horizontal="center"/>
    </xf>
    <xf numFmtId="0" fontId="11" fillId="2" borderId="25" xfId="0" applyFont="1" applyFill="1" applyBorder="1" applyAlignment="1">
      <alignment horizontal="center" vertical="center" wrapText="1"/>
    </xf>
    <xf numFmtId="0" fontId="12" fillId="0" borderId="18" xfId="0" applyFont="1" applyBorder="1" applyAlignment="1" applyProtection="1">
      <alignment vertical="center" wrapText="1"/>
      <protection locked="0"/>
    </xf>
    <xf numFmtId="4" fontId="11" fillId="2" borderId="25" xfId="0" applyNumberFormat="1" applyFont="1" applyFill="1" applyBorder="1" applyAlignment="1" applyProtection="1">
      <alignment horizontal="center" vertical="center"/>
      <protection/>
    </xf>
    <xf numFmtId="0" fontId="12" fillId="0" borderId="30" xfId="0" applyNumberFormat="1" applyFont="1" applyBorder="1" applyAlignment="1" applyProtection="1">
      <alignment horizontal="center"/>
      <protection locked="0"/>
    </xf>
    <xf numFmtId="168" fontId="11" fillId="0" borderId="28" xfId="0" applyNumberFormat="1" applyFont="1" applyBorder="1" applyAlignment="1" applyProtection="1">
      <alignment/>
      <protection locked="0"/>
    </xf>
    <xf numFmtId="168" fontId="11" fillId="3" borderId="13" xfId="0" applyNumberFormat="1" applyFont="1" applyFill="1" applyBorder="1" applyAlignment="1" applyProtection="1">
      <alignment horizontal="center" vertical="center" wrapText="1"/>
      <protection locked="0"/>
    </xf>
    <xf numFmtId="0" fontId="28" fillId="0" borderId="22" xfId="0" applyFont="1" applyFill="1" applyBorder="1" applyAlignment="1">
      <alignment vertical="center" wrapText="1"/>
    </xf>
    <xf numFmtId="0" fontId="28" fillId="0" borderId="0" xfId="0" applyFont="1" applyFill="1" applyBorder="1" applyAlignment="1">
      <alignment vertical="center" wrapText="1"/>
    </xf>
    <xf numFmtId="1" fontId="11" fillId="5" borderId="20" xfId="0" applyNumberFormat="1" applyFont="1" applyFill="1" applyBorder="1" applyAlignment="1" applyProtection="1">
      <alignment horizontal="left" vertical="center" wrapText="1"/>
      <protection/>
    </xf>
    <xf numFmtId="1" fontId="11" fillId="5" borderId="28" xfId="0" applyNumberFormat="1" applyFont="1" applyFill="1" applyBorder="1" applyAlignment="1" applyProtection="1">
      <alignment horizontal="left" vertical="center" wrapText="1"/>
      <protection/>
    </xf>
    <xf numFmtId="1" fontId="11" fillId="5" borderId="30" xfId="0" applyNumberFormat="1" applyFont="1" applyFill="1" applyBorder="1" applyAlignment="1" applyProtection="1">
      <alignment horizontal="left" vertical="center" wrapText="1"/>
      <protection/>
    </xf>
    <xf numFmtId="0" fontId="12" fillId="0" borderId="27" xfId="0" applyNumberFormat="1" applyFont="1" applyBorder="1" applyAlignment="1" applyProtection="1">
      <alignment horizontal="center" vertical="center" wrapText="1"/>
      <protection locked="0"/>
    </xf>
    <xf numFmtId="168" fontId="12" fillId="0" borderId="18" xfId="0" applyNumberFormat="1" applyFont="1" applyBorder="1" applyAlignment="1" applyProtection="1">
      <alignment horizontal="center" vertical="center" wrapText="1"/>
      <protection locked="0"/>
    </xf>
    <xf numFmtId="3" fontId="12" fillId="0" borderId="18" xfId="0" applyNumberFormat="1" applyFont="1" applyBorder="1" applyAlignment="1" applyProtection="1">
      <alignment horizontal="center" vertical="center" wrapText="1"/>
      <protection locked="0"/>
    </xf>
    <xf numFmtId="0" fontId="12" fillId="0" borderId="4" xfId="0" applyNumberFormat="1" applyFont="1" applyBorder="1" applyAlignment="1" applyProtection="1">
      <alignment horizontal="center" vertical="center" wrapText="1"/>
      <protection locked="0"/>
    </xf>
    <xf numFmtId="168" fontId="12" fillId="0" borderId="16" xfId="0" applyNumberFormat="1" applyFont="1" applyBorder="1" applyAlignment="1" applyProtection="1">
      <alignment horizontal="center" vertical="center" wrapText="1"/>
      <protection locked="0"/>
    </xf>
    <xf numFmtId="3" fontId="12" fillId="0" borderId="16" xfId="0" applyNumberFormat="1" applyFont="1" applyBorder="1" applyAlignment="1" applyProtection="1">
      <alignment horizontal="center" vertical="center" wrapText="1"/>
      <protection locked="0"/>
    </xf>
    <xf numFmtId="0" fontId="0" fillId="0" borderId="0" xfId="0" applyNumberFormat="1" applyAlignment="1" applyProtection="1">
      <alignment/>
      <protection locked="0"/>
    </xf>
    <xf numFmtId="0" fontId="17" fillId="0" borderId="0" xfId="0" applyFont="1" applyAlignment="1">
      <alignment vertical="center"/>
    </xf>
    <xf numFmtId="0" fontId="15"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0" fillId="0" borderId="0" xfId="0" applyAlignment="1" applyProtection="1">
      <alignment vertical="center"/>
      <protection/>
    </xf>
    <xf numFmtId="4" fontId="0" fillId="0" borderId="0" xfId="0" applyNumberFormat="1" applyAlignment="1" applyProtection="1">
      <alignment vertical="center"/>
      <protection/>
    </xf>
    <xf numFmtId="9" fontId="0" fillId="0" borderId="0" xfId="0" applyNumberFormat="1" applyAlignment="1" applyProtection="1">
      <alignment vertical="center"/>
      <protection/>
    </xf>
    <xf numFmtId="4" fontId="0" fillId="0" borderId="0" xfId="0" applyNumberFormat="1" applyAlignment="1">
      <alignment vertical="center"/>
    </xf>
    <xf numFmtId="9" fontId="0" fillId="0" borderId="0" xfId="0" applyNumberFormat="1" applyAlignment="1">
      <alignment vertical="center"/>
    </xf>
    <xf numFmtId="0" fontId="0" fillId="0" borderId="0" xfId="0" applyFill="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9" fontId="0" fillId="0" borderId="0" xfId="0" applyNumberFormat="1" applyFill="1" applyBorder="1" applyAlignment="1" applyProtection="1">
      <alignment vertical="center"/>
      <protection hidden="1"/>
    </xf>
    <xf numFmtId="0" fontId="0" fillId="0" borderId="0" xfId="0" applyAlignment="1" applyProtection="1">
      <alignment vertical="center"/>
      <protection hidden="1"/>
    </xf>
    <xf numFmtId="4" fontId="0" fillId="0" borderId="0" xfId="0" applyNumberFormat="1" applyAlignment="1" applyProtection="1">
      <alignment vertical="center"/>
      <protection hidden="1"/>
    </xf>
    <xf numFmtId="9" fontId="0" fillId="0" borderId="0" xfId="0" applyNumberFormat="1" applyAlignment="1" applyProtection="1">
      <alignment vertical="center"/>
      <protection hidden="1"/>
    </xf>
    <xf numFmtId="0" fontId="7" fillId="6" borderId="27" xfId="0" applyFont="1" applyFill="1" applyBorder="1" applyAlignment="1" applyProtection="1">
      <alignment horizontal="center" vertical="center"/>
      <protection hidden="1"/>
    </xf>
    <xf numFmtId="0" fontId="19" fillId="6" borderId="33" xfId="0" applyFont="1" applyFill="1" applyBorder="1" applyAlignment="1" applyProtection="1">
      <alignment horizontal="center" vertical="center"/>
      <protection hidden="1"/>
    </xf>
    <xf numFmtId="4" fontId="7" fillId="6" borderId="41" xfId="0" applyNumberFormat="1" applyFont="1" applyFill="1" applyBorder="1" applyAlignment="1" applyProtection="1">
      <alignment horizontal="center" vertical="center"/>
      <protection hidden="1"/>
    </xf>
    <xf numFmtId="9" fontId="7" fillId="6" borderId="42" xfId="0" applyNumberFormat="1" applyFont="1" applyFill="1" applyBorder="1" applyAlignment="1" applyProtection="1">
      <alignment horizontal="center" vertical="center"/>
      <protection hidden="1"/>
    </xf>
    <xf numFmtId="0" fontId="8" fillId="6" borderId="28" xfId="0" applyFont="1" applyFill="1" applyBorder="1" applyAlignment="1" applyProtection="1">
      <alignment horizontal="center" vertical="center"/>
      <protection hidden="1"/>
    </xf>
    <xf numFmtId="0" fontId="20" fillId="6" borderId="23" xfId="0" applyFont="1" applyFill="1" applyBorder="1" applyAlignment="1" applyProtection="1">
      <alignment vertical="center"/>
      <protection hidden="1"/>
    </xf>
    <xf numFmtId="4" fontId="8" fillId="6" borderId="43" xfId="0" applyNumberFormat="1" applyFont="1" applyFill="1" applyBorder="1" applyAlignment="1" applyProtection="1">
      <alignment vertical="center"/>
      <protection hidden="1"/>
    </xf>
    <xf numFmtId="9" fontId="18" fillId="6" borderId="44" xfId="0" applyNumberFormat="1" applyFont="1" applyFill="1" applyBorder="1" applyAlignment="1" applyProtection="1">
      <alignment vertical="center"/>
      <protection hidden="1"/>
    </xf>
    <xf numFmtId="0" fontId="7" fillId="2" borderId="28" xfId="0" applyFont="1" applyFill="1" applyBorder="1" applyAlignment="1" applyProtection="1">
      <alignment horizontal="center" vertical="center"/>
      <protection hidden="1"/>
    </xf>
    <xf numFmtId="0" fontId="7" fillId="2" borderId="23" xfId="0" applyFont="1" applyFill="1" applyBorder="1" applyAlignment="1" applyProtection="1">
      <alignment vertical="center"/>
      <protection hidden="1"/>
    </xf>
    <xf numFmtId="10" fontId="8" fillId="0" borderId="44" xfId="0" applyNumberFormat="1" applyFont="1" applyBorder="1" applyAlignment="1" applyProtection="1">
      <alignment horizontal="center" vertical="center"/>
      <protection hidden="1"/>
    </xf>
    <xf numFmtId="10" fontId="30" fillId="0" borderId="44" xfId="0" applyNumberFormat="1" applyFont="1" applyBorder="1" applyAlignment="1" applyProtection="1">
      <alignment horizontal="center" vertical="center"/>
      <protection hidden="1"/>
    </xf>
    <xf numFmtId="0" fontId="11" fillId="6" borderId="30" xfId="0" applyFont="1" applyFill="1" applyBorder="1" applyAlignment="1" applyProtection="1">
      <alignment horizontal="center" vertical="center"/>
      <protection hidden="1"/>
    </xf>
    <xf numFmtId="0" fontId="11" fillId="6" borderId="38" xfId="0" applyFont="1" applyFill="1" applyBorder="1" applyAlignment="1" applyProtection="1">
      <alignment vertical="center"/>
      <protection hidden="1"/>
    </xf>
    <xf numFmtId="10" fontId="7" fillId="6" borderId="45" xfId="0" applyNumberFormat="1" applyFont="1" applyFill="1" applyBorder="1" applyAlignment="1" applyProtection="1">
      <alignment horizontal="center" vertical="center"/>
      <protection hidden="1"/>
    </xf>
    <xf numFmtId="0" fontId="0" fillId="0" borderId="0" xfId="0" applyFont="1" applyAlignment="1" applyProtection="1">
      <alignment vertical="center"/>
      <protection hidden="1"/>
    </xf>
    <xf numFmtId="0" fontId="7"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9" fontId="0" fillId="0" borderId="0"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0" fontId="14" fillId="6" borderId="27" xfId="0" applyFont="1" applyFill="1" applyBorder="1" applyAlignment="1" applyProtection="1">
      <alignment horizontal="center" vertical="center"/>
      <protection hidden="1"/>
    </xf>
    <xf numFmtId="0" fontId="20" fillId="6" borderId="33" xfId="0" applyFont="1" applyFill="1" applyBorder="1" applyAlignment="1" applyProtection="1">
      <alignment vertical="center"/>
      <protection hidden="1"/>
    </xf>
    <xf numFmtId="10" fontId="7" fillId="6" borderId="42" xfId="0" applyNumberFormat="1" applyFont="1" applyFill="1" applyBorder="1" applyAlignment="1" applyProtection="1">
      <alignment horizontal="center" vertical="center"/>
      <protection hidden="1"/>
    </xf>
    <xf numFmtId="0" fontId="15" fillId="0" borderId="0" xfId="0" applyFont="1" applyAlignment="1" applyProtection="1">
      <alignment vertical="center"/>
      <protection hidden="1"/>
    </xf>
    <xf numFmtId="0" fontId="7" fillId="2" borderId="23" xfId="0" applyFont="1" applyFill="1" applyBorder="1" applyAlignment="1" applyProtection="1">
      <alignment vertical="center" wrapText="1"/>
      <protection hidden="1"/>
    </xf>
    <xf numFmtId="10" fontId="8" fillId="0" borderId="44" xfId="22" applyNumberFormat="1" applyFont="1" applyFill="1" applyBorder="1" applyAlignment="1" applyProtection="1">
      <alignment horizontal="center" vertical="center"/>
      <protection hidden="1"/>
    </xf>
    <xf numFmtId="0" fontId="29" fillId="0" borderId="0" xfId="0" applyFont="1" applyAlignment="1" applyProtection="1">
      <alignment vertical="center"/>
      <protection hidden="1"/>
    </xf>
    <xf numFmtId="9" fontId="3" fillId="0" borderId="0" xfId="0" applyNumberFormat="1" applyFont="1" applyAlignment="1" applyProtection="1">
      <alignment vertical="center"/>
      <protection hidden="1"/>
    </xf>
    <xf numFmtId="0" fontId="7" fillId="0" borderId="46" xfId="0" applyFont="1" applyFill="1" applyBorder="1" applyAlignment="1" applyProtection="1">
      <alignment horizontal="center" vertical="center"/>
      <protection hidden="1"/>
    </xf>
    <xf numFmtId="0" fontId="7" fillId="0" borderId="39" xfId="0" applyFont="1" applyFill="1" applyBorder="1" applyAlignment="1" applyProtection="1">
      <alignment vertical="center" wrapText="1"/>
      <protection hidden="1"/>
    </xf>
    <xf numFmtId="9" fontId="8" fillId="0" borderId="47" xfId="22" applyNumberFormat="1" applyFont="1" applyFill="1" applyBorder="1" applyAlignment="1" applyProtection="1">
      <alignment horizontal="center" vertical="center"/>
      <protection hidden="1"/>
    </xf>
    <xf numFmtId="0" fontId="3" fillId="0" borderId="0" xfId="0" applyFont="1" applyFill="1" applyAlignment="1" applyProtection="1">
      <alignment vertical="center"/>
      <protection hidden="1"/>
    </xf>
    <xf numFmtId="9" fontId="3" fillId="0" borderId="0" xfId="0" applyNumberFormat="1" applyFont="1" applyFill="1" applyAlignment="1" applyProtection="1">
      <alignment vertical="center"/>
      <protection hidden="1"/>
    </xf>
    <xf numFmtId="9" fontId="15" fillId="6" borderId="42" xfId="0" applyNumberFormat="1"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9" fontId="9" fillId="6" borderId="45" xfId="22" applyNumberFormat="1" applyFont="1" applyFill="1" applyBorder="1" applyAlignment="1" applyProtection="1">
      <alignment horizontal="center" vertical="center"/>
      <protection hidden="1"/>
    </xf>
    <xf numFmtId="0" fontId="7" fillId="0" borderId="0" xfId="0" applyFont="1" applyBorder="1" applyAlignment="1" applyProtection="1">
      <alignment vertical="center"/>
      <protection hidden="1"/>
    </xf>
    <xf numFmtId="4" fontId="7" fillId="0" borderId="0" xfId="0" applyNumberFormat="1" applyFont="1" applyBorder="1" applyAlignment="1" applyProtection="1">
      <alignment vertical="center"/>
      <protection hidden="1"/>
    </xf>
    <xf numFmtId="9" fontId="0" fillId="0" borderId="0" xfId="0" applyNumberFormat="1" applyBorder="1" applyAlignment="1" applyProtection="1">
      <alignment horizontal="center" vertical="center"/>
      <protection hidden="1"/>
    </xf>
    <xf numFmtId="0" fontId="3" fillId="0" borderId="0" xfId="0" applyFont="1" applyBorder="1" applyAlignment="1" applyProtection="1">
      <alignment vertical="center"/>
      <protection hidden="1"/>
    </xf>
    <xf numFmtId="0" fontId="11" fillId="6" borderId="27" xfId="0" applyFont="1" applyFill="1" applyBorder="1" applyAlignment="1" applyProtection="1">
      <alignment horizontal="center" vertical="center"/>
      <protection hidden="1"/>
    </xf>
    <xf numFmtId="10" fontId="8" fillId="0" borderId="44" xfId="0" applyNumberFormat="1" applyFont="1" applyBorder="1" applyAlignment="1" applyProtection="1">
      <alignment horizontal="center" vertical="center"/>
      <protection hidden="1"/>
    </xf>
    <xf numFmtId="10" fontId="29" fillId="0" borderId="0" xfId="0" applyNumberFormat="1" applyFont="1" applyAlignment="1" applyProtection="1">
      <alignment horizontal="left" vertical="center"/>
      <protection hidden="1"/>
    </xf>
    <xf numFmtId="0" fontId="7" fillId="6" borderId="38" xfId="0" applyFont="1" applyFill="1" applyBorder="1" applyAlignment="1" applyProtection="1">
      <alignment vertical="center"/>
      <protection hidden="1"/>
    </xf>
    <xf numFmtId="4" fontId="0" fillId="0" borderId="0" xfId="0" applyNumberFormat="1" applyAlignment="1" applyProtection="1">
      <alignment horizontal="center" vertical="center"/>
      <protection hidden="1"/>
    </xf>
    <xf numFmtId="9" fontId="0" fillId="0" borderId="0" xfId="0" applyNumberFormat="1" applyBorder="1" applyAlignment="1" applyProtection="1">
      <alignment vertical="center"/>
      <protection hidden="1"/>
    </xf>
    <xf numFmtId="0" fontId="15" fillId="0" borderId="0" xfId="0" applyFont="1" applyAlignment="1" applyProtection="1">
      <alignment vertical="center"/>
      <protection/>
    </xf>
    <xf numFmtId="0" fontId="0" fillId="0" borderId="0" xfId="0" applyFill="1" applyBorder="1" applyAlignment="1" applyProtection="1">
      <alignment vertical="center"/>
      <protection/>
    </xf>
    <xf numFmtId="0" fontId="0" fillId="0" borderId="0" xfId="0" applyFont="1" applyAlignment="1" applyProtection="1">
      <alignment vertical="center"/>
      <protection/>
    </xf>
    <xf numFmtId="0" fontId="15"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5" fillId="0" borderId="0" xfId="0" applyFont="1" applyAlignment="1" applyProtection="1">
      <alignment vertical="center"/>
      <protection/>
    </xf>
    <xf numFmtId="0" fontId="0" fillId="0" borderId="0" xfId="0" applyFill="1" applyAlignment="1" applyProtection="1">
      <alignment vertical="center"/>
      <protection/>
    </xf>
    <xf numFmtId="0" fontId="0" fillId="0" borderId="0" xfId="0" applyBorder="1" applyAlignment="1" applyProtection="1">
      <alignment vertical="center"/>
      <protection/>
    </xf>
    <xf numFmtId="0" fontId="12" fillId="0" borderId="0" xfId="0" applyFont="1" applyAlignment="1" applyProtection="1">
      <alignment vertical="center"/>
      <protection/>
    </xf>
    <xf numFmtId="4" fontId="11" fillId="0" borderId="2" xfId="0" applyNumberFormat="1" applyFont="1" applyFill="1" applyBorder="1" applyAlignment="1" applyProtection="1">
      <alignment horizontal="center"/>
      <protection/>
    </xf>
    <xf numFmtId="3" fontId="12" fillId="0" borderId="13" xfId="0" applyNumberFormat="1" applyFont="1" applyBorder="1" applyAlignment="1" applyProtection="1">
      <alignment horizontal="center" vertical="center"/>
      <protection locked="0"/>
    </xf>
    <xf numFmtId="3" fontId="12" fillId="0" borderId="11" xfId="0" applyNumberFormat="1" applyFont="1" applyBorder="1" applyAlignment="1" applyProtection="1">
      <alignment horizontal="center" vertical="center"/>
      <protection locked="0"/>
    </xf>
    <xf numFmtId="3" fontId="12" fillId="0" borderId="21" xfId="0" applyNumberFormat="1" applyFont="1" applyBorder="1" applyAlignment="1" applyProtection="1">
      <alignment horizontal="center" vertical="center"/>
      <protection locked="0"/>
    </xf>
    <xf numFmtId="3" fontId="11" fillId="2" borderId="11" xfId="0" applyNumberFormat="1" applyFont="1" applyFill="1" applyBorder="1" applyAlignment="1" applyProtection="1">
      <alignment horizontal="center" vertical="center" wrapText="1"/>
      <protection hidden="1"/>
    </xf>
    <xf numFmtId="9" fontId="11" fillId="2" borderId="11" xfId="0" applyNumberFormat="1" applyFont="1" applyFill="1" applyBorder="1" applyAlignment="1" applyProtection="1">
      <alignment horizontal="center" vertical="center" wrapText="1"/>
      <protection hidden="1"/>
    </xf>
    <xf numFmtId="3" fontId="11" fillId="5" borderId="13" xfId="0" applyNumberFormat="1" applyFont="1" applyFill="1" applyBorder="1" applyAlignment="1" applyProtection="1">
      <alignment horizontal="center" vertical="center" wrapText="1"/>
      <protection hidden="1"/>
    </xf>
    <xf numFmtId="169" fontId="11" fillId="5" borderId="13" xfId="0" applyNumberFormat="1" applyFont="1" applyFill="1" applyBorder="1" applyAlignment="1" applyProtection="1">
      <alignment horizontal="center" vertical="center" wrapText="1"/>
      <protection hidden="1"/>
    </xf>
    <xf numFmtId="3" fontId="11" fillId="5" borderId="11" xfId="0" applyNumberFormat="1" applyFont="1" applyFill="1" applyBorder="1" applyAlignment="1" applyProtection="1">
      <alignment horizontal="center" vertical="center" wrapText="1"/>
      <protection hidden="1"/>
    </xf>
    <xf numFmtId="3" fontId="11" fillId="5" borderId="16" xfId="0" applyNumberFormat="1" applyFont="1" applyFill="1" applyBorder="1" applyAlignment="1" applyProtection="1">
      <alignment horizontal="center" vertical="center" wrapText="1"/>
      <protection hidden="1"/>
    </xf>
    <xf numFmtId="169" fontId="11" fillId="5" borderId="34" xfId="0" applyNumberFormat="1" applyFont="1" applyFill="1" applyBorder="1" applyAlignment="1" applyProtection="1">
      <alignment horizontal="center" vertical="center" wrapText="1"/>
      <protection hidden="1"/>
    </xf>
    <xf numFmtId="3" fontId="11" fillId="2" borderId="48" xfId="0" applyNumberFormat="1" applyFont="1" applyFill="1" applyBorder="1" applyAlignment="1" applyProtection="1">
      <alignment horizontal="center" vertical="center" wrapText="1"/>
      <protection hidden="1"/>
    </xf>
    <xf numFmtId="170" fontId="22" fillId="2" borderId="10" xfId="0" applyNumberFormat="1" applyFont="1" applyFill="1" applyBorder="1" applyAlignment="1" applyProtection="1">
      <alignment horizontal="center"/>
      <protection hidden="1"/>
    </xf>
    <xf numFmtId="3" fontId="11" fillId="7" borderId="7" xfId="0" applyNumberFormat="1" applyFont="1" applyFill="1" applyBorder="1" applyAlignment="1" applyProtection="1">
      <alignment horizontal="center"/>
      <protection hidden="1"/>
    </xf>
    <xf numFmtId="3" fontId="11" fillId="3" borderId="25" xfId="0" applyNumberFormat="1" applyFont="1" applyFill="1" applyBorder="1" applyAlignment="1" applyProtection="1">
      <alignment horizontal="center" vertical="center"/>
      <protection hidden="1"/>
    </xf>
    <xf numFmtId="3" fontId="12" fillId="0" borderId="48" xfId="0" applyNumberFormat="1" applyFont="1" applyFill="1" applyBorder="1" applyAlignment="1" applyProtection="1">
      <alignment horizontal="center" vertical="center"/>
      <protection hidden="1"/>
    </xf>
    <xf numFmtId="3" fontId="12" fillId="0" borderId="49" xfId="0" applyNumberFormat="1" applyFont="1" applyFill="1" applyBorder="1" applyAlignment="1" applyProtection="1">
      <alignment horizontal="center" vertical="center"/>
      <protection hidden="1"/>
    </xf>
    <xf numFmtId="3" fontId="11" fillId="3" borderId="50" xfId="0" applyNumberFormat="1" applyFont="1" applyFill="1" applyBorder="1" applyAlignment="1" applyProtection="1">
      <alignment horizontal="center" vertical="center"/>
      <protection hidden="1"/>
    </xf>
    <xf numFmtId="0" fontId="12" fillId="0" borderId="28" xfId="0" applyNumberFormat="1" applyFont="1" applyBorder="1" applyAlignment="1" applyProtection="1">
      <alignment horizontal="center" vertical="center" wrapText="1"/>
      <protection locked="0"/>
    </xf>
    <xf numFmtId="0" fontId="12" fillId="0" borderId="30" xfId="0" applyNumberFormat="1" applyFont="1" applyBorder="1" applyAlignment="1" applyProtection="1">
      <alignment horizontal="center" vertical="center" wrapText="1"/>
      <protection locked="0"/>
    </xf>
    <xf numFmtId="3" fontId="12" fillId="0" borderId="16" xfId="0" applyNumberFormat="1" applyFont="1" applyBorder="1" applyAlignment="1" applyProtection="1">
      <alignment horizontal="center" vertical="center"/>
      <protection locked="0"/>
    </xf>
    <xf numFmtId="0" fontId="0" fillId="0" borderId="13"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0" fillId="0" borderId="13" xfId="0" applyFont="1" applyBorder="1" applyAlignment="1" applyProtection="1">
      <alignment horizontal="center" vertical="center" wrapText="1"/>
      <protection hidden="1"/>
    </xf>
    <xf numFmtId="0" fontId="0" fillId="0" borderId="28" xfId="0" applyFont="1" applyBorder="1" applyAlignment="1" applyProtection="1">
      <alignment horizontal="center" vertical="center"/>
      <protection hidden="1"/>
    </xf>
    <xf numFmtId="0" fontId="0" fillId="0" borderId="11" xfId="0" applyFont="1" applyBorder="1" applyAlignment="1" applyProtection="1">
      <alignment horizontal="center" vertical="center" wrapText="1"/>
      <protection hidden="1"/>
    </xf>
    <xf numFmtId="0" fontId="0" fillId="0" borderId="11" xfId="0" applyFont="1" applyBorder="1" applyAlignment="1" applyProtection="1">
      <alignment horizontal="center" vertical="center"/>
      <protection hidden="1"/>
    </xf>
    <xf numFmtId="0" fontId="0" fillId="0" borderId="46" xfId="0" applyFont="1" applyBorder="1" applyAlignment="1" applyProtection="1">
      <alignment horizontal="center" vertical="center"/>
      <protection hidden="1"/>
    </xf>
    <xf numFmtId="0" fontId="0" fillId="0" borderId="21" xfId="0" applyFont="1" applyBorder="1" applyAlignment="1" applyProtection="1">
      <alignment horizontal="center" vertical="center" wrapText="1"/>
      <protection hidden="1"/>
    </xf>
    <xf numFmtId="0" fontId="0" fillId="0" borderId="21" xfId="0" applyFont="1" applyBorder="1" applyAlignment="1" applyProtection="1">
      <alignment horizontal="center" vertical="center"/>
      <protection hidden="1"/>
    </xf>
    <xf numFmtId="0" fontId="0" fillId="0" borderId="20" xfId="0" applyNumberFormat="1" applyFont="1" applyBorder="1" applyAlignment="1" applyProtection="1">
      <alignment horizontal="center" vertical="center"/>
      <protection hidden="1"/>
    </xf>
    <xf numFmtId="0" fontId="0" fillId="0" borderId="51" xfId="0" applyNumberFormat="1" applyFont="1" applyBorder="1" applyAlignment="1" applyProtection="1">
      <alignment horizontal="center" vertical="center" wrapText="1"/>
      <protection hidden="1"/>
    </xf>
    <xf numFmtId="0" fontId="0" fillId="0" borderId="28" xfId="0" applyNumberFormat="1" applyFont="1" applyBorder="1" applyAlignment="1" applyProtection="1">
      <alignment horizontal="center" vertical="center"/>
      <protection hidden="1"/>
    </xf>
    <xf numFmtId="0" fontId="0" fillId="0" borderId="26" xfId="0" applyNumberFormat="1" applyFont="1" applyBorder="1" applyAlignment="1" applyProtection="1">
      <alignment horizontal="center" vertical="center" wrapText="1"/>
      <protection hidden="1"/>
    </xf>
    <xf numFmtId="0" fontId="0" fillId="0" borderId="46" xfId="0" applyNumberFormat="1" applyFont="1" applyBorder="1" applyAlignment="1" applyProtection="1">
      <alignment horizontal="center" vertical="center"/>
      <protection hidden="1"/>
    </xf>
    <xf numFmtId="0" fontId="0" fillId="0" borderId="36" xfId="0" applyNumberFormat="1" applyFont="1" applyBorder="1" applyAlignment="1" applyProtection="1">
      <alignment horizontal="center" vertical="center" wrapText="1"/>
      <protection hidden="1"/>
    </xf>
    <xf numFmtId="0" fontId="12" fillId="0" borderId="13" xfId="0" applyFont="1" applyBorder="1" applyAlignment="1" applyProtection="1">
      <alignment horizontal="center" vertical="center" wrapText="1"/>
      <protection hidden="1"/>
    </xf>
    <xf numFmtId="1" fontId="12" fillId="0" borderId="28" xfId="0" applyNumberFormat="1" applyFont="1" applyBorder="1" applyAlignment="1" applyProtection="1">
      <alignment horizontal="center" vertical="center"/>
      <protection hidden="1"/>
    </xf>
    <xf numFmtId="1" fontId="12" fillId="0" borderId="11" xfId="0" applyNumberFormat="1" applyFont="1" applyBorder="1" applyAlignment="1" applyProtection="1">
      <alignment horizontal="center" vertical="center"/>
      <protection hidden="1"/>
    </xf>
    <xf numFmtId="3" fontId="7" fillId="0" borderId="0" xfId="0" applyNumberFormat="1" applyFont="1" applyFill="1" applyBorder="1" applyAlignment="1" applyProtection="1">
      <alignment horizontal="center" vertical="center"/>
      <protection hidden="1"/>
    </xf>
    <xf numFmtId="3" fontId="11" fillId="5" borderId="43" xfId="0" applyNumberFormat="1" applyFont="1" applyFill="1" applyBorder="1" applyAlignment="1" applyProtection="1">
      <alignment horizontal="center" vertical="center"/>
      <protection hidden="1"/>
    </xf>
    <xf numFmtId="3" fontId="11" fillId="6" borderId="52" xfId="0" applyNumberFormat="1" applyFont="1" applyFill="1" applyBorder="1" applyAlignment="1" applyProtection="1">
      <alignment horizontal="center" vertical="center"/>
      <protection hidden="1"/>
    </xf>
    <xf numFmtId="3" fontId="11" fillId="6" borderId="41" xfId="0" applyNumberFormat="1" applyFont="1" applyFill="1" applyBorder="1" applyAlignment="1" applyProtection="1">
      <alignment horizontal="center" vertical="center"/>
      <protection hidden="1"/>
    </xf>
    <xf numFmtId="3" fontId="11" fillId="0" borderId="53" xfId="0" applyNumberFormat="1" applyFont="1" applyFill="1" applyBorder="1" applyAlignment="1" applyProtection="1">
      <alignment horizontal="center" vertical="center"/>
      <protection hidden="1"/>
    </xf>
    <xf numFmtId="3" fontId="11" fillId="5" borderId="53" xfId="0" applyNumberFormat="1" applyFont="1" applyFill="1" applyBorder="1" applyAlignment="1" applyProtection="1">
      <alignment horizontal="center" vertical="center"/>
      <protection hidden="1"/>
    </xf>
    <xf numFmtId="3" fontId="11" fillId="2" borderId="17" xfId="0" applyNumberFormat="1" applyFont="1" applyFill="1" applyBorder="1" applyAlignment="1" applyProtection="1">
      <alignment horizontal="center" vertical="center"/>
      <protection hidden="1"/>
    </xf>
    <xf numFmtId="3" fontId="12" fillId="0" borderId="25" xfId="0" applyNumberFormat="1" applyFont="1" applyFill="1" applyBorder="1" applyAlignment="1" applyProtection="1">
      <alignment horizontal="center" vertical="center" wrapText="1"/>
      <protection hidden="1"/>
    </xf>
    <xf numFmtId="3" fontId="12" fillId="0" borderId="48" xfId="0" applyNumberFormat="1" applyFont="1" applyFill="1" applyBorder="1" applyAlignment="1" applyProtection="1">
      <alignment horizontal="center" vertical="center" wrapText="1"/>
      <protection hidden="1"/>
    </xf>
    <xf numFmtId="3" fontId="12" fillId="0" borderId="49" xfId="0" applyNumberFormat="1" applyFont="1" applyFill="1" applyBorder="1" applyAlignment="1" applyProtection="1">
      <alignment horizontal="center" vertical="center" wrapText="1"/>
      <protection hidden="1"/>
    </xf>
    <xf numFmtId="3" fontId="11" fillId="2" borderId="2" xfId="0" applyNumberFormat="1" applyFont="1" applyFill="1" applyBorder="1" applyAlignment="1" applyProtection="1">
      <alignment horizontal="center" vertical="center"/>
      <protection hidden="1"/>
    </xf>
    <xf numFmtId="3" fontId="12" fillId="0" borderId="50" xfId="0" applyNumberFormat="1" applyFont="1" applyFill="1" applyBorder="1" applyAlignment="1" applyProtection="1">
      <alignment horizontal="center" vertical="center" wrapText="1"/>
      <protection hidden="1"/>
    </xf>
    <xf numFmtId="3" fontId="12" fillId="0" borderId="54" xfId="0" applyNumberFormat="1" applyFont="1" applyFill="1" applyBorder="1" applyAlignment="1" applyProtection="1">
      <alignment horizontal="center" vertical="center" wrapText="1"/>
      <protection hidden="1"/>
    </xf>
    <xf numFmtId="3" fontId="12" fillId="0" borderId="50" xfId="0" applyNumberFormat="1" applyFont="1" applyFill="1" applyBorder="1" applyAlignment="1" applyProtection="1">
      <alignment horizontal="center" vertical="center"/>
      <protection hidden="1"/>
    </xf>
    <xf numFmtId="3" fontId="11" fillId="3" borderId="7" xfId="0" applyNumberFormat="1" applyFont="1" applyFill="1" applyBorder="1" applyAlignment="1" applyProtection="1">
      <alignment horizontal="center" vertical="center"/>
      <protection hidden="1"/>
    </xf>
    <xf numFmtId="3" fontId="26" fillId="0" borderId="48" xfId="0" applyNumberFormat="1" applyFont="1" applyBorder="1" applyAlignment="1" applyProtection="1">
      <alignment horizontal="center" wrapText="1"/>
      <protection hidden="1"/>
    </xf>
    <xf numFmtId="3" fontId="11" fillId="3" borderId="7" xfId="0" applyNumberFormat="1" applyFont="1" applyFill="1" applyBorder="1" applyAlignment="1" applyProtection="1">
      <alignment horizontal="center"/>
      <protection hidden="1"/>
    </xf>
    <xf numFmtId="3" fontId="11" fillId="7" borderId="2" xfId="0" applyNumberFormat="1" applyFont="1" applyFill="1" applyBorder="1" applyAlignment="1" applyProtection="1">
      <alignment horizontal="center"/>
      <protection hidden="1"/>
    </xf>
    <xf numFmtId="3" fontId="12" fillId="0" borderId="25" xfId="0" applyNumberFormat="1" applyFont="1" applyFill="1" applyBorder="1" applyAlignment="1" applyProtection="1">
      <alignment horizontal="center" vertical="center"/>
      <protection hidden="1"/>
    </xf>
    <xf numFmtId="3" fontId="12" fillId="0" borderId="48" xfId="0" applyNumberFormat="1" applyFont="1" applyFill="1" applyBorder="1" applyAlignment="1" applyProtection="1">
      <alignment horizontal="center" vertical="center"/>
      <protection hidden="1"/>
    </xf>
    <xf numFmtId="3" fontId="12" fillId="0" borderId="50" xfId="0" applyNumberFormat="1" applyFont="1" applyFill="1" applyBorder="1" applyAlignment="1" applyProtection="1">
      <alignment horizontal="center" vertical="center"/>
      <protection hidden="1"/>
    </xf>
    <xf numFmtId="3" fontId="12" fillId="0" borderId="55" xfId="0" applyNumberFormat="1" applyFont="1" applyFill="1" applyBorder="1" applyAlignment="1" applyProtection="1">
      <alignment horizontal="center" vertical="center"/>
      <protection hidden="1"/>
    </xf>
    <xf numFmtId="3" fontId="11" fillId="3" borderId="10" xfId="0" applyNumberFormat="1" applyFont="1" applyFill="1" applyBorder="1" applyAlignment="1" applyProtection="1">
      <alignment horizontal="center" vertical="center"/>
      <protection hidden="1"/>
    </xf>
    <xf numFmtId="3" fontId="12" fillId="0" borderId="54" xfId="0" applyNumberFormat="1" applyFont="1" applyFill="1" applyBorder="1" applyAlignment="1" applyProtection="1">
      <alignment horizontal="center" vertical="center"/>
      <protection hidden="1"/>
    </xf>
    <xf numFmtId="3" fontId="12" fillId="0" borderId="56" xfId="0" applyNumberFormat="1" applyFont="1" applyFill="1" applyBorder="1" applyAlignment="1" applyProtection="1">
      <alignment horizontal="center" vertical="center"/>
      <protection hidden="1"/>
    </xf>
    <xf numFmtId="3" fontId="12" fillId="0" borderId="43" xfId="0" applyNumberFormat="1" applyFont="1" applyFill="1" applyBorder="1" applyAlignment="1" applyProtection="1">
      <alignment horizontal="center" vertical="center"/>
      <protection hidden="1"/>
    </xf>
    <xf numFmtId="3" fontId="11" fillId="3" borderId="7" xfId="0" applyNumberFormat="1" applyFont="1" applyFill="1" applyBorder="1" applyAlignment="1" applyProtection="1">
      <alignment horizontal="center"/>
      <protection hidden="1"/>
    </xf>
    <xf numFmtId="3" fontId="12" fillId="0" borderId="41" xfId="0" applyNumberFormat="1" applyFont="1" applyFill="1" applyBorder="1" applyAlignment="1" applyProtection="1">
      <alignment horizontal="center" vertical="center"/>
      <protection hidden="1"/>
    </xf>
    <xf numFmtId="3" fontId="12" fillId="0" borderId="52" xfId="0" applyNumberFormat="1" applyFont="1" applyFill="1" applyBorder="1" applyAlignment="1" applyProtection="1">
      <alignment horizontal="center" vertical="center"/>
      <protection hidden="1"/>
    </xf>
    <xf numFmtId="3" fontId="11" fillId="7" borderId="57" xfId="0" applyNumberFormat="1" applyFont="1" applyFill="1" applyBorder="1" applyAlignment="1" applyProtection="1">
      <alignment horizontal="center"/>
      <protection hidden="1"/>
    </xf>
    <xf numFmtId="3" fontId="12" fillId="0" borderId="48" xfId="0" applyNumberFormat="1" applyFont="1" applyFill="1" applyBorder="1" applyAlignment="1" applyProtection="1">
      <alignment horizontal="center"/>
      <protection hidden="1"/>
    </xf>
    <xf numFmtId="3" fontId="12" fillId="0" borderId="49" xfId="0" applyNumberFormat="1" applyFont="1" applyFill="1" applyBorder="1" applyAlignment="1" applyProtection="1">
      <alignment horizontal="center"/>
      <protection hidden="1"/>
    </xf>
    <xf numFmtId="1" fontId="12" fillId="0" borderId="27" xfId="0" applyNumberFormat="1" applyFont="1" applyBorder="1" applyAlignment="1" applyProtection="1">
      <alignment horizontal="center" vertical="center" wrapText="1"/>
      <protection locked="0"/>
    </xf>
    <xf numFmtId="1" fontId="12" fillId="0" borderId="20" xfId="0" applyNumberFormat="1" applyFont="1" applyBorder="1" applyAlignment="1" applyProtection="1">
      <alignment horizontal="center" vertical="center" wrapText="1"/>
      <protection locked="0"/>
    </xf>
    <xf numFmtId="1" fontId="12" fillId="0" borderId="4" xfId="0" applyNumberFormat="1" applyFont="1" applyBorder="1" applyAlignment="1" applyProtection="1">
      <alignment horizontal="center" vertical="center" wrapText="1"/>
      <protection locked="0"/>
    </xf>
    <xf numFmtId="3" fontId="11" fillId="3" borderId="10" xfId="0" applyNumberFormat="1" applyFont="1" applyFill="1" applyBorder="1" applyAlignment="1" applyProtection="1">
      <alignment horizontal="center" vertical="center" wrapText="1"/>
      <protection hidden="1"/>
    </xf>
    <xf numFmtId="3" fontId="11" fillId="3" borderId="10" xfId="0" applyNumberFormat="1" applyFont="1" applyFill="1" applyBorder="1" applyAlignment="1" applyProtection="1">
      <alignment horizontal="center" vertical="center"/>
      <protection hidden="1"/>
    </xf>
    <xf numFmtId="3" fontId="12" fillId="0" borderId="48" xfId="0" applyNumberFormat="1" applyFont="1" applyBorder="1" applyAlignment="1" applyProtection="1">
      <alignment horizontal="center"/>
      <protection hidden="1"/>
    </xf>
    <xf numFmtId="1" fontId="12" fillId="0" borderId="20" xfId="0" applyNumberFormat="1" applyFont="1" applyBorder="1" applyAlignment="1" applyProtection="1">
      <alignment horizontal="center" vertical="center"/>
      <protection locked="0"/>
    </xf>
    <xf numFmtId="1" fontId="12" fillId="0" borderId="28" xfId="0" applyNumberFormat="1" applyFont="1" applyBorder="1" applyAlignment="1" applyProtection="1">
      <alignment horizontal="center" vertical="center"/>
      <protection locked="0"/>
    </xf>
    <xf numFmtId="1" fontId="12" fillId="0" borderId="30" xfId="0" applyNumberFormat="1" applyFont="1" applyBorder="1" applyAlignment="1" applyProtection="1">
      <alignment horizontal="center" vertical="center"/>
      <protection locked="0"/>
    </xf>
    <xf numFmtId="3" fontId="11" fillId="3" borderId="10" xfId="0" applyNumberFormat="1" applyFont="1" applyFill="1" applyBorder="1" applyAlignment="1" applyProtection="1">
      <alignment horizontal="center" vertical="center" wrapText="1"/>
      <protection hidden="1"/>
    </xf>
    <xf numFmtId="3" fontId="12" fillId="0" borderId="25" xfId="0" applyNumberFormat="1" applyFont="1" applyFill="1" applyBorder="1" applyAlignment="1" applyProtection="1">
      <alignment horizontal="center" vertical="center"/>
      <protection hidden="1"/>
    </xf>
    <xf numFmtId="4" fontId="12" fillId="0" borderId="11" xfId="0" applyNumberFormat="1" applyFont="1" applyFill="1" applyBorder="1" applyAlignment="1" applyProtection="1">
      <alignment horizontal="center" vertical="center" wrapText="1"/>
      <protection locked="0"/>
    </xf>
    <xf numFmtId="3" fontId="12" fillId="0" borderId="11" xfId="0" applyNumberFormat="1" applyFont="1" applyFill="1" applyBorder="1" applyAlignment="1" applyProtection="1">
      <alignment horizontal="center" wrapText="1"/>
      <protection locked="0"/>
    </xf>
    <xf numFmtId="3" fontId="12" fillId="0" borderId="16" xfId="0" applyNumberFormat="1" applyFont="1" applyFill="1" applyBorder="1" applyAlignment="1" applyProtection="1">
      <alignment horizontal="center" wrapText="1"/>
      <protection locked="0"/>
    </xf>
    <xf numFmtId="3" fontId="11" fillId="3" borderId="13" xfId="0" applyNumberFormat="1" applyFont="1" applyFill="1" applyBorder="1" applyAlignment="1" applyProtection="1">
      <alignment horizontal="center"/>
      <protection hidden="1"/>
    </xf>
    <xf numFmtId="3" fontId="12" fillId="0" borderId="13" xfId="0" applyNumberFormat="1" applyFont="1" applyFill="1" applyBorder="1" applyAlignment="1" applyProtection="1">
      <alignment horizontal="center"/>
      <protection hidden="1"/>
    </xf>
    <xf numFmtId="3" fontId="12" fillId="0" borderId="11" xfId="0" applyNumberFormat="1" applyFont="1" applyFill="1" applyBorder="1" applyAlignment="1" applyProtection="1">
      <alignment horizontal="center"/>
      <protection hidden="1"/>
    </xf>
    <xf numFmtId="3" fontId="11" fillId="3" borderId="11" xfId="0" applyNumberFormat="1" applyFont="1" applyFill="1" applyBorder="1" applyAlignment="1" applyProtection="1">
      <alignment horizontal="center"/>
      <protection hidden="1"/>
    </xf>
    <xf numFmtId="3" fontId="12" fillId="0" borderId="11" xfId="0" applyNumberFormat="1" applyFont="1" applyFill="1" applyBorder="1" applyAlignment="1" applyProtection="1">
      <alignment horizontal="center" vertical="center" wrapText="1"/>
      <protection hidden="1"/>
    </xf>
    <xf numFmtId="1" fontId="12" fillId="0" borderId="13" xfId="0" applyNumberFormat="1" applyFont="1" applyBorder="1" applyAlignment="1" applyProtection="1">
      <alignment horizontal="center" vertical="center" wrapText="1"/>
      <protection locked="0"/>
    </xf>
    <xf numFmtId="1" fontId="12" fillId="0" borderId="11" xfId="0" applyNumberFormat="1" applyFont="1" applyBorder="1" applyAlignment="1" applyProtection="1">
      <alignment horizontal="center" vertical="center" wrapText="1"/>
      <protection locked="0"/>
    </xf>
    <xf numFmtId="1" fontId="12" fillId="0" borderId="11" xfId="0" applyNumberFormat="1" applyFont="1" applyBorder="1" applyAlignment="1" applyProtection="1">
      <alignment horizontal="center" wrapText="1"/>
      <protection locked="0"/>
    </xf>
    <xf numFmtId="3" fontId="11" fillId="3" borderId="25" xfId="0" applyNumberFormat="1" applyFont="1" applyFill="1" applyBorder="1" applyAlignment="1" applyProtection="1">
      <alignment horizontal="center"/>
      <protection hidden="1"/>
    </xf>
    <xf numFmtId="3" fontId="12" fillId="0" borderId="50" xfId="0" applyNumberFormat="1" applyFont="1" applyFill="1" applyBorder="1" applyAlignment="1" applyProtection="1">
      <alignment horizontal="center"/>
      <protection hidden="1"/>
    </xf>
    <xf numFmtId="1" fontId="12" fillId="0" borderId="28" xfId="0" applyNumberFormat="1" applyFont="1" applyBorder="1" applyAlignment="1" applyProtection="1">
      <alignment horizontal="center" vertical="center" wrapText="1"/>
      <protection locked="0"/>
    </xf>
    <xf numFmtId="1" fontId="12" fillId="0" borderId="30" xfId="0" applyNumberFormat="1" applyFont="1" applyBorder="1" applyAlignment="1" applyProtection="1">
      <alignment horizontal="center" vertical="center" wrapText="1"/>
      <protection locked="0"/>
    </xf>
    <xf numFmtId="3" fontId="11" fillId="3" borderId="58" xfId="0" applyNumberFormat="1" applyFont="1" applyFill="1" applyBorder="1" applyAlignment="1" applyProtection="1">
      <alignment horizontal="center" vertical="center" wrapText="1"/>
      <protection hidden="1"/>
    </xf>
    <xf numFmtId="3" fontId="12" fillId="0" borderId="54" xfId="0" applyNumberFormat="1" applyFont="1" applyFill="1" applyBorder="1" applyAlignment="1" applyProtection="1">
      <alignment horizontal="center" vertical="center"/>
      <protection hidden="1"/>
    </xf>
    <xf numFmtId="1" fontId="12" fillId="0" borderId="31" xfId="0" applyNumberFormat="1" applyFont="1" applyBorder="1" applyAlignment="1" applyProtection="1">
      <alignment vertical="center" wrapText="1"/>
      <protection locked="0"/>
    </xf>
    <xf numFmtId="1" fontId="12" fillId="0" borderId="26" xfId="0" applyNumberFormat="1" applyFont="1" applyBorder="1" applyAlignment="1" applyProtection="1">
      <alignment vertical="center" wrapText="1"/>
      <protection locked="0"/>
    </xf>
    <xf numFmtId="1" fontId="12" fillId="0" borderId="32" xfId="0" applyNumberFormat="1" applyFont="1" applyBorder="1" applyAlignment="1" applyProtection="1">
      <alignment vertical="center" wrapText="1"/>
      <protection locked="0"/>
    </xf>
    <xf numFmtId="1" fontId="12" fillId="0" borderId="36" xfId="0" applyNumberFormat="1" applyFont="1" applyBorder="1" applyAlignment="1" applyProtection="1">
      <alignment vertical="center" wrapText="1"/>
      <protection locked="0"/>
    </xf>
    <xf numFmtId="1" fontId="12" fillId="0" borderId="27" xfId="0" applyNumberFormat="1" applyFont="1" applyBorder="1" applyAlignment="1" applyProtection="1">
      <alignment horizontal="center" vertical="center"/>
      <protection locked="0"/>
    </xf>
    <xf numFmtId="1" fontId="12" fillId="0" borderId="4" xfId="0" applyNumberFormat="1" applyFont="1" applyBorder="1" applyAlignment="1" applyProtection="1">
      <alignment horizontal="center" vertical="center"/>
      <protection locked="0"/>
    </xf>
    <xf numFmtId="1" fontId="11" fillId="3" borderId="17" xfId="0" applyNumberFormat="1" applyFont="1" applyFill="1" applyBorder="1" applyAlignment="1" applyProtection="1">
      <alignment horizontal="center"/>
      <protection hidden="1"/>
    </xf>
    <xf numFmtId="1" fontId="12" fillId="0" borderId="48" xfId="0" applyNumberFormat="1" applyFont="1" applyFill="1" applyBorder="1" applyAlignment="1" applyProtection="1">
      <alignment horizontal="center"/>
      <protection hidden="1"/>
    </xf>
    <xf numFmtId="1" fontId="12" fillId="0" borderId="49" xfId="0" applyNumberFormat="1" applyFont="1" applyFill="1" applyBorder="1" applyAlignment="1" applyProtection="1">
      <alignment horizontal="center"/>
      <protection hidden="1"/>
    </xf>
    <xf numFmtId="1" fontId="11" fillId="3" borderId="59" xfId="0" applyNumberFormat="1" applyFont="1" applyFill="1" applyBorder="1" applyAlignment="1" applyProtection="1">
      <alignment horizontal="center" vertical="center"/>
      <protection hidden="1"/>
    </xf>
    <xf numFmtId="1" fontId="12" fillId="0" borderId="25" xfId="0" applyNumberFormat="1" applyFont="1" applyBorder="1" applyAlignment="1" applyProtection="1">
      <alignment horizontal="center"/>
      <protection hidden="1"/>
    </xf>
    <xf numFmtId="1" fontId="12" fillId="0" borderId="48" xfId="0" applyNumberFormat="1" applyFont="1" applyBorder="1" applyAlignment="1" applyProtection="1">
      <alignment horizontal="center" wrapText="1"/>
      <protection hidden="1"/>
    </xf>
    <xf numFmtId="1" fontId="12" fillId="0" borderId="49" xfId="0" applyNumberFormat="1" applyFont="1" applyBorder="1" applyAlignment="1" applyProtection="1">
      <alignment horizontal="center"/>
      <protection hidden="1"/>
    </xf>
    <xf numFmtId="0" fontId="12" fillId="0" borderId="28" xfId="0" applyNumberFormat="1" applyFont="1" applyBorder="1" applyAlignment="1" applyProtection="1">
      <alignment horizontal="center"/>
      <protection hidden="1"/>
    </xf>
    <xf numFmtId="3" fontId="12" fillId="0" borderId="11" xfId="0" applyNumberFormat="1" applyFont="1" applyBorder="1" applyAlignment="1" applyProtection="1">
      <alignment horizontal="center"/>
      <protection hidden="1"/>
    </xf>
    <xf numFmtId="0" fontId="12" fillId="0" borderId="30" xfId="0" applyNumberFormat="1" applyFont="1" applyBorder="1" applyAlignment="1" applyProtection="1">
      <alignment horizontal="center"/>
      <protection hidden="1"/>
    </xf>
    <xf numFmtId="3" fontId="12" fillId="0" borderId="16" xfId="0" applyNumberFormat="1" applyFont="1" applyBorder="1" applyAlignment="1" applyProtection="1">
      <alignment horizontal="center"/>
      <protection hidden="1"/>
    </xf>
    <xf numFmtId="3" fontId="11" fillId="7" borderId="25" xfId="0" applyNumberFormat="1" applyFont="1" applyFill="1" applyBorder="1" applyAlignment="1" applyProtection="1">
      <alignment horizontal="center"/>
      <protection hidden="1"/>
    </xf>
    <xf numFmtId="3" fontId="11" fillId="7" borderId="48" xfId="0" applyNumberFormat="1" applyFont="1" applyFill="1" applyBorder="1" applyAlignment="1" applyProtection="1">
      <alignment horizontal="center"/>
      <protection hidden="1"/>
    </xf>
    <xf numFmtId="3" fontId="11" fillId="7" borderId="49" xfId="0" applyNumberFormat="1" applyFont="1" applyFill="1" applyBorder="1" applyAlignment="1" applyProtection="1">
      <alignment horizontal="center"/>
      <protection hidden="1"/>
    </xf>
    <xf numFmtId="3" fontId="11" fillId="3" borderId="10" xfId="0" applyNumberFormat="1" applyFont="1" applyFill="1" applyBorder="1" applyAlignment="1" applyProtection="1">
      <alignment horizontal="center"/>
      <protection hidden="1"/>
    </xf>
    <xf numFmtId="3" fontId="12" fillId="0" borderId="48" xfId="0" applyNumberFormat="1" applyFont="1" applyFill="1" applyBorder="1" applyAlignment="1" applyProtection="1">
      <alignment horizontal="center"/>
      <protection hidden="1"/>
    </xf>
    <xf numFmtId="3" fontId="11" fillId="3" borderId="17" xfId="0" applyNumberFormat="1" applyFont="1" applyFill="1" applyBorder="1" applyAlignment="1" applyProtection="1">
      <alignment horizontal="center"/>
      <protection hidden="1"/>
    </xf>
    <xf numFmtId="0" fontId="12" fillId="0" borderId="28" xfId="0" applyNumberFormat="1" applyFont="1" applyBorder="1" applyAlignment="1" applyProtection="1">
      <alignment horizontal="center"/>
      <protection locked="0"/>
    </xf>
    <xf numFmtId="1" fontId="12" fillId="0" borderId="11" xfId="0" applyNumberFormat="1" applyFont="1" applyFill="1" applyBorder="1" applyAlignment="1" applyProtection="1">
      <alignment horizontal="center" vertical="center"/>
      <protection hidden="1"/>
    </xf>
    <xf numFmtId="1" fontId="12" fillId="0" borderId="50" xfId="0" applyNumberFormat="1" applyFont="1" applyFill="1" applyBorder="1" applyAlignment="1" applyProtection="1">
      <alignment horizontal="center" vertical="center"/>
      <protection hidden="1"/>
    </xf>
    <xf numFmtId="1" fontId="12" fillId="0" borderId="55" xfId="0" applyNumberFormat="1" applyFont="1" applyFill="1" applyBorder="1" applyAlignment="1" applyProtection="1">
      <alignment horizontal="center" vertical="center"/>
      <protection hidden="1"/>
    </xf>
    <xf numFmtId="1" fontId="11" fillId="0" borderId="11" xfId="0" applyNumberFormat="1" applyFont="1" applyFill="1" applyBorder="1" applyAlignment="1" applyProtection="1">
      <alignment horizontal="center" vertical="center" wrapText="1"/>
      <protection/>
    </xf>
    <xf numFmtId="1" fontId="11" fillId="0" borderId="11" xfId="0" applyNumberFormat="1" applyFont="1" applyBorder="1" applyAlignment="1" applyProtection="1">
      <alignment horizontal="center" vertical="center" wrapText="1"/>
      <protection/>
    </xf>
    <xf numFmtId="168" fontId="12" fillId="0" borderId="11" xfId="0" applyNumberFormat="1" applyFont="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11" fillId="0" borderId="29" xfId="0" applyFont="1" applyFill="1" applyBorder="1" applyAlignment="1" applyProtection="1">
      <alignment horizontal="center" vertical="center" wrapText="1"/>
      <protection/>
    </xf>
    <xf numFmtId="0" fontId="11" fillId="0" borderId="40" xfId="0" applyFont="1" applyFill="1" applyBorder="1" applyAlignment="1" applyProtection="1">
      <alignment horizontal="center" vertical="center" wrapText="1"/>
      <protection/>
    </xf>
    <xf numFmtId="168" fontId="12" fillId="0" borderId="13" xfId="0" applyNumberFormat="1" applyFont="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168" fontId="11" fillId="0" borderId="18" xfId="0" applyNumberFormat="1" applyFont="1" applyFill="1" applyBorder="1" applyAlignment="1" applyProtection="1">
      <alignment horizontal="center" vertical="center" wrapText="1"/>
      <protection/>
    </xf>
    <xf numFmtId="0" fontId="11" fillId="0" borderId="21" xfId="0" applyFont="1" applyFill="1" applyBorder="1" applyAlignment="1" applyProtection="1">
      <alignment horizontal="center" vertical="center" wrapText="1"/>
      <protection/>
    </xf>
    <xf numFmtId="168" fontId="12" fillId="0" borderId="21" xfId="0" applyNumberFormat="1" applyFont="1" applyBorder="1" applyAlignment="1" applyProtection="1">
      <alignment horizontal="center" vertical="center" wrapText="1"/>
      <protection/>
    </xf>
    <xf numFmtId="0" fontId="11" fillId="0" borderId="0" xfId="0" applyFont="1" applyFill="1" applyBorder="1" applyAlignment="1">
      <alignment horizontal="left"/>
    </xf>
    <xf numFmtId="0" fontId="11" fillId="2" borderId="8" xfId="0" applyFont="1" applyFill="1" applyBorder="1" applyAlignment="1" applyProtection="1">
      <alignment horizontal="center" vertical="center" wrapText="1"/>
      <protection/>
    </xf>
    <xf numFmtId="0" fontId="11" fillId="2" borderId="9" xfId="0" applyFont="1" applyFill="1" applyBorder="1" applyAlignment="1" applyProtection="1">
      <alignment horizontal="center" vertical="center" wrapText="1"/>
      <protection/>
    </xf>
    <xf numFmtId="0" fontId="25" fillId="2" borderId="27" xfId="0" applyFont="1" applyFill="1" applyBorder="1" applyAlignment="1">
      <alignment horizontal="center" vertical="center" wrapText="1"/>
    </xf>
    <xf numFmtId="0" fontId="12" fillId="0" borderId="11" xfId="0" applyNumberFormat="1" applyFont="1" applyBorder="1" applyAlignment="1" applyProtection="1">
      <alignment horizontal="center" vertical="center" wrapText="1"/>
      <protection hidden="1"/>
    </xf>
    <xf numFmtId="0" fontId="12" fillId="0" borderId="16" xfId="0" applyNumberFormat="1" applyFont="1" applyBorder="1" applyAlignment="1" applyProtection="1">
      <alignment horizontal="center" vertical="center" wrapText="1"/>
      <protection hidden="1"/>
    </xf>
    <xf numFmtId="1" fontId="12" fillId="0" borderId="18" xfId="0" applyNumberFormat="1" applyFont="1" applyBorder="1" applyAlignment="1" applyProtection="1">
      <alignment horizontal="center" vertical="center" wrapText="1"/>
      <protection locked="0"/>
    </xf>
    <xf numFmtId="1" fontId="12" fillId="0" borderId="16" xfId="0" applyNumberFormat="1" applyFont="1" applyBorder="1" applyAlignment="1" applyProtection="1">
      <alignment horizontal="center" vertical="center" wrapText="1"/>
      <protection locked="0"/>
    </xf>
    <xf numFmtId="1" fontId="12" fillId="0" borderId="11" xfId="0" applyNumberFormat="1" applyFont="1" applyBorder="1" applyAlignment="1" applyProtection="1">
      <alignment horizontal="center" vertical="center" wrapText="1"/>
      <protection hidden="1"/>
    </xf>
    <xf numFmtId="3" fontId="11" fillId="7" borderId="60" xfId="0" applyNumberFormat="1" applyFont="1" applyFill="1" applyBorder="1" applyAlignment="1" applyProtection="1">
      <alignment horizontal="center"/>
      <protection hidden="1"/>
    </xf>
    <xf numFmtId="168" fontId="12" fillId="0" borderId="16" xfId="0" applyNumberFormat="1" applyFont="1" applyFill="1" applyBorder="1" applyAlignment="1" applyProtection="1">
      <alignment vertical="center" wrapText="1"/>
      <protection locked="0"/>
    </xf>
    <xf numFmtId="4" fontId="11" fillId="2" borderId="2" xfId="0" applyNumberFormat="1" applyFont="1" applyFill="1" applyBorder="1" applyAlignment="1">
      <alignment horizontal="center" vertical="center"/>
    </xf>
    <xf numFmtId="0" fontId="0" fillId="0" borderId="37" xfId="0" applyFont="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hidden="1"/>
    </xf>
    <xf numFmtId="0" fontId="0" fillId="0" borderId="21" xfId="0" applyFont="1" applyBorder="1" applyAlignment="1" applyProtection="1">
      <alignment horizontal="center" vertical="center" wrapText="1"/>
      <protection hidden="1"/>
    </xf>
    <xf numFmtId="168" fontId="12" fillId="0" borderId="31" xfId="0" applyNumberFormat="1" applyFont="1" applyBorder="1" applyAlignment="1" applyProtection="1">
      <alignment vertical="center" wrapText="1"/>
      <protection locked="0"/>
    </xf>
    <xf numFmtId="168" fontId="12" fillId="0" borderId="18" xfId="0" applyNumberFormat="1" applyFont="1" applyBorder="1" applyAlignment="1" applyProtection="1">
      <alignment vertical="center" wrapText="1"/>
      <protection locked="0"/>
    </xf>
    <xf numFmtId="0" fontId="11" fillId="2" borderId="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4" fontId="11" fillId="2" borderId="10" xfId="0" applyNumberFormat="1" applyFont="1" applyFill="1" applyBorder="1" applyAlignment="1">
      <alignment horizontal="center" vertical="center"/>
    </xf>
    <xf numFmtId="3" fontId="12" fillId="0" borderId="50" xfId="0" applyNumberFormat="1" applyFont="1" applyFill="1" applyBorder="1" applyAlignment="1" applyProtection="1">
      <alignment horizontal="center"/>
      <protection locked="0"/>
    </xf>
    <xf numFmtId="3" fontId="12" fillId="0" borderId="48" xfId="0" applyNumberFormat="1" applyFont="1" applyFill="1" applyBorder="1" applyAlignment="1" applyProtection="1">
      <alignment horizontal="center"/>
      <protection locked="0"/>
    </xf>
    <xf numFmtId="3" fontId="11" fillId="0" borderId="48" xfId="0" applyNumberFormat="1" applyFont="1" applyFill="1" applyBorder="1" applyAlignment="1" applyProtection="1">
      <alignment horizontal="center"/>
      <protection locked="0"/>
    </xf>
    <xf numFmtId="10" fontId="8" fillId="6" borderId="45" xfId="0" applyNumberFormat="1" applyFont="1" applyFill="1" applyBorder="1" applyAlignment="1" applyProtection="1">
      <alignment horizontal="center" vertical="center"/>
      <protection hidden="1"/>
    </xf>
    <xf numFmtId="0" fontId="12" fillId="0" borderId="38" xfId="0" applyFont="1" applyBorder="1" applyAlignment="1">
      <alignment horizontal="center"/>
    </xf>
    <xf numFmtId="0" fontId="12" fillId="0" borderId="0" xfId="0" applyFont="1" applyAlignment="1" applyProtection="1">
      <alignment/>
      <protection locked="0"/>
    </xf>
    <xf numFmtId="0" fontId="12" fillId="0" borderId="0" xfId="0" applyFont="1" applyAlignment="1" applyProtection="1">
      <alignment/>
      <protection hidden="1"/>
    </xf>
    <xf numFmtId="0" fontId="12" fillId="0" borderId="61" xfId="0" applyFont="1" applyBorder="1" applyAlignment="1" applyProtection="1">
      <alignment vertical="top" wrapText="1"/>
      <protection hidden="1"/>
    </xf>
    <xf numFmtId="1" fontId="11" fillId="7" borderId="7" xfId="0" applyNumberFormat="1" applyFont="1" applyFill="1" applyBorder="1" applyAlignment="1" applyProtection="1">
      <alignment horizontal="center"/>
      <protection hidden="1"/>
    </xf>
    <xf numFmtId="0" fontId="12" fillId="0" borderId="0" xfId="0" applyFont="1" applyAlignment="1" applyProtection="1">
      <alignment horizontal="center" vertical="center"/>
      <protection locked="0"/>
    </xf>
    <xf numFmtId="9" fontId="0" fillId="0" borderId="0" xfId="22" applyFont="1" applyAlignment="1">
      <alignment/>
    </xf>
    <xf numFmtId="0" fontId="12" fillId="0" borderId="0" xfId="0" applyFont="1" applyAlignment="1" applyProtection="1">
      <alignment vertical="center"/>
      <protection locked="0"/>
    </xf>
    <xf numFmtId="0" fontId="12" fillId="0" borderId="0" xfId="0" applyFont="1" applyFill="1" applyBorder="1" applyAlignment="1" applyProtection="1">
      <alignment horizontal="center" vertical="center" wrapText="1"/>
      <protection locked="0"/>
    </xf>
    <xf numFmtId="1" fontId="11" fillId="0" borderId="7" xfId="0" applyNumberFormat="1" applyFont="1" applyFill="1" applyBorder="1" applyAlignment="1" applyProtection="1">
      <alignment horizontal="center" vertical="center"/>
      <protection hidden="1"/>
    </xf>
    <xf numFmtId="168" fontId="12" fillId="0" borderId="62" xfId="0" applyNumberFormat="1" applyFont="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63" xfId="0" applyFont="1" applyFill="1" applyBorder="1" applyAlignment="1" applyProtection="1">
      <alignment horizontal="center" vertical="center" wrapText="1"/>
      <protection/>
    </xf>
    <xf numFmtId="168" fontId="11" fillId="0" borderId="64" xfId="0" applyNumberFormat="1" applyFont="1" applyBorder="1" applyAlignment="1" applyProtection="1">
      <alignment horizontal="right" vertical="center" wrapText="1"/>
      <protection/>
    </xf>
    <xf numFmtId="168" fontId="11" fillId="0" borderId="9" xfId="0" applyNumberFormat="1" applyFont="1" applyBorder="1" applyAlignment="1" applyProtection="1">
      <alignment horizontal="right" vertical="center" wrapText="1"/>
      <protection/>
    </xf>
    <xf numFmtId="0" fontId="23" fillId="0" borderId="0" xfId="0" applyFont="1" applyFill="1" applyBorder="1" applyAlignment="1" applyProtection="1">
      <alignment vertical="center" wrapText="1"/>
      <protection hidden="1"/>
    </xf>
    <xf numFmtId="0" fontId="0" fillId="0" borderId="0" xfId="0" applyBorder="1" applyAlignment="1" applyProtection="1">
      <alignment horizontal="left" vertical="top" wrapText="1"/>
      <protection hidden="1"/>
    </xf>
    <xf numFmtId="1" fontId="12" fillId="0" borderId="48" xfId="0" applyNumberFormat="1" applyFont="1" applyFill="1" applyBorder="1" applyAlignment="1" applyProtection="1">
      <alignment horizontal="center" vertical="center"/>
      <protection hidden="1"/>
    </xf>
    <xf numFmtId="1" fontId="11" fillId="0" borderId="10" xfId="0" applyNumberFormat="1" applyFont="1" applyFill="1" applyBorder="1" applyAlignment="1" applyProtection="1">
      <alignment horizontal="center" vertical="center"/>
      <protection hidden="1"/>
    </xf>
    <xf numFmtId="0" fontId="0" fillId="0" borderId="11" xfId="0" applyNumberFormat="1" applyFont="1" applyBorder="1" applyAlignment="1" applyProtection="1">
      <alignment horizontal="center" vertical="center" wrapText="1"/>
      <protection locked="0"/>
    </xf>
    <xf numFmtId="0" fontId="0" fillId="0" borderId="13" xfId="0" applyNumberFormat="1" applyFont="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0" borderId="21" xfId="0" applyNumberFormat="1" applyFont="1" applyBorder="1" applyAlignment="1" applyProtection="1">
      <alignment horizontal="center" vertical="center"/>
      <protection locked="0"/>
    </xf>
    <xf numFmtId="0" fontId="0" fillId="0" borderId="18" xfId="0" applyNumberFormat="1" applyFont="1" applyBorder="1" applyAlignment="1" applyProtection="1">
      <alignment horizontal="center" vertical="center" wrapText="1"/>
      <protection locked="0"/>
    </xf>
    <xf numFmtId="0" fontId="0" fillId="0" borderId="13" xfId="0" applyNumberFormat="1" applyFont="1" applyBorder="1" applyAlignment="1" applyProtection="1">
      <alignment horizontal="center" vertical="center" wrapText="1"/>
      <protection locked="0"/>
    </xf>
    <xf numFmtId="0" fontId="12" fillId="0" borderId="0" xfId="0" applyFont="1" applyFill="1" applyAlignment="1" applyProtection="1">
      <alignment/>
      <protection hidden="1"/>
    </xf>
    <xf numFmtId="0" fontId="12" fillId="0" borderId="0" xfId="0" applyFont="1" applyFill="1" applyAlignment="1" applyProtection="1">
      <alignment horizontal="left" vertical="top" wrapText="1"/>
      <protection hidden="1"/>
    </xf>
    <xf numFmtId="10" fontId="31" fillId="0" borderId="44" xfId="0" applyNumberFormat="1" applyFont="1" applyBorder="1" applyAlignment="1" applyProtection="1">
      <alignment horizontal="center" vertical="center"/>
      <protection hidden="1"/>
    </xf>
    <xf numFmtId="0" fontId="11" fillId="2" borderId="21" xfId="0" applyFont="1" applyFill="1" applyBorder="1" applyAlignment="1" applyProtection="1">
      <alignment horizontal="center" vertical="center" wrapText="1"/>
      <protection locked="0"/>
    </xf>
    <xf numFmtId="0" fontId="11" fillId="2" borderId="55" xfId="0" applyNumberFormat="1" applyFont="1" applyFill="1" applyBorder="1" applyAlignment="1" applyProtection="1">
      <alignment horizontal="center" vertical="center"/>
      <protection locked="0"/>
    </xf>
    <xf numFmtId="3" fontId="12" fillId="0" borderId="13" xfId="0" applyNumberFormat="1" applyFont="1" applyBorder="1" applyAlignment="1" applyProtection="1">
      <alignment horizontal="center" vertical="center" wrapText="1"/>
      <protection locked="0"/>
    </xf>
    <xf numFmtId="3" fontId="12" fillId="0" borderId="50" xfId="0" applyNumberFormat="1" applyFont="1" applyFill="1" applyBorder="1" applyAlignment="1" applyProtection="1">
      <alignment horizontal="center" vertical="center"/>
      <protection/>
    </xf>
    <xf numFmtId="3" fontId="12" fillId="0" borderId="11" xfId="0" applyNumberFormat="1" applyFont="1" applyBorder="1" applyAlignment="1" applyProtection="1">
      <alignment horizontal="center" vertical="center" wrapText="1"/>
      <protection locked="0"/>
    </xf>
    <xf numFmtId="3" fontId="12" fillId="0" borderId="48" xfId="0" applyNumberFormat="1" applyFont="1" applyFill="1" applyBorder="1" applyAlignment="1" applyProtection="1">
      <alignment horizontal="center" vertical="center"/>
      <protection/>
    </xf>
    <xf numFmtId="3" fontId="12" fillId="0" borderId="16" xfId="0" applyNumberFormat="1" applyFont="1" applyBorder="1" applyAlignment="1" applyProtection="1">
      <alignment horizontal="center" vertical="center" wrapText="1"/>
      <protection locked="0"/>
    </xf>
    <xf numFmtId="3" fontId="12" fillId="0" borderId="49" xfId="0" applyNumberFormat="1" applyFont="1" applyFill="1" applyBorder="1" applyAlignment="1" applyProtection="1">
      <alignment horizontal="center" vertical="center"/>
      <protection/>
    </xf>
    <xf numFmtId="0" fontId="33" fillId="2" borderId="9" xfId="0" applyFont="1" applyFill="1" applyBorder="1" applyAlignment="1">
      <alignment horizontal="center"/>
    </xf>
    <xf numFmtId="0" fontId="34" fillId="2" borderId="28" xfId="21" applyFont="1" applyFill="1" applyBorder="1" applyAlignment="1" applyProtection="1">
      <alignment horizontal="center" vertical="center"/>
      <protection hidden="1"/>
    </xf>
    <xf numFmtId="0" fontId="34" fillId="2" borderId="7" xfId="21" applyFont="1" applyFill="1" applyBorder="1" applyAlignment="1">
      <alignment horizontal="center"/>
    </xf>
    <xf numFmtId="0" fontId="34" fillId="2" borderId="8" xfId="21" applyFont="1" applyFill="1" applyBorder="1" applyAlignment="1">
      <alignment horizontal="center"/>
    </xf>
    <xf numFmtId="0" fontId="34" fillId="2" borderId="6" xfId="21" applyFont="1" applyFill="1" applyBorder="1" applyAlignment="1">
      <alignment horizontal="center"/>
    </xf>
    <xf numFmtId="0" fontId="34" fillId="0" borderId="27" xfId="21" applyFont="1" applyBorder="1" applyAlignment="1">
      <alignment horizontal="center"/>
    </xf>
    <xf numFmtId="0" fontId="34" fillId="0" borderId="28" xfId="21" applyFont="1" applyBorder="1" applyAlignment="1">
      <alignment horizontal="center"/>
    </xf>
    <xf numFmtId="0" fontId="34" fillId="0" borderId="30" xfId="21" applyFont="1" applyBorder="1" applyAlignment="1">
      <alignment horizontal="center"/>
    </xf>
    <xf numFmtId="3" fontId="12" fillId="0" borderId="18" xfId="0" applyNumberFormat="1" applyFont="1" applyBorder="1" applyAlignment="1" applyProtection="1">
      <alignment horizontal="center" vertical="center"/>
      <protection locked="0"/>
    </xf>
    <xf numFmtId="3" fontId="12" fillId="0" borderId="23" xfId="0" applyNumberFormat="1" applyFont="1" applyBorder="1" applyAlignment="1" applyProtection="1">
      <alignment horizontal="center" vertical="center"/>
      <protection locked="0"/>
    </xf>
    <xf numFmtId="3" fontId="12" fillId="0" borderId="39" xfId="0" applyNumberFormat="1" applyFont="1" applyBorder="1" applyAlignment="1" applyProtection="1">
      <alignment horizontal="center" vertical="center"/>
      <protection locked="0"/>
    </xf>
    <xf numFmtId="3" fontId="12" fillId="0" borderId="33" xfId="0" applyNumberFormat="1" applyFont="1" applyBorder="1" applyAlignment="1" applyProtection="1">
      <alignment horizontal="center" vertical="center"/>
      <protection locked="0"/>
    </xf>
    <xf numFmtId="3" fontId="12" fillId="0" borderId="38" xfId="0" applyNumberFormat="1" applyFont="1" applyBorder="1" applyAlignment="1" applyProtection="1">
      <alignment horizontal="center" vertical="center"/>
      <protection locked="0"/>
    </xf>
    <xf numFmtId="1" fontId="0" fillId="0" borderId="13" xfId="0" applyNumberFormat="1" applyFont="1" applyBorder="1" applyAlignment="1" applyProtection="1">
      <alignment horizontal="center" vertical="center"/>
      <protection locked="0"/>
    </xf>
    <xf numFmtId="1" fontId="0" fillId="0" borderId="11" xfId="0" applyNumberFormat="1" applyFont="1" applyBorder="1" applyAlignment="1" applyProtection="1">
      <alignment horizontal="center" vertical="center"/>
      <protection locked="0"/>
    </xf>
    <xf numFmtId="1" fontId="0" fillId="0" borderId="21" xfId="0" applyNumberFormat="1" applyFont="1" applyBorder="1" applyAlignment="1" applyProtection="1">
      <alignment horizontal="center" vertical="center"/>
      <protection locked="0"/>
    </xf>
    <xf numFmtId="3" fontId="26" fillId="0" borderId="49" xfId="0" applyNumberFormat="1" applyFont="1" applyBorder="1" applyAlignment="1" applyProtection="1">
      <alignment horizontal="center" wrapText="1"/>
      <protection hidden="1"/>
    </xf>
    <xf numFmtId="1" fontId="0" fillId="0" borderId="11" xfId="0" applyNumberFormat="1" applyFont="1" applyBorder="1" applyAlignment="1" applyProtection="1">
      <alignment horizontal="center" vertical="center" wrapText="1"/>
      <protection locked="0"/>
    </xf>
    <xf numFmtId="1" fontId="0" fillId="0" borderId="13" xfId="0" applyNumberFormat="1" applyFont="1" applyBorder="1" applyAlignment="1" applyProtection="1">
      <alignment horizontal="center" vertical="center"/>
      <protection hidden="1"/>
    </xf>
    <xf numFmtId="1" fontId="0" fillId="0" borderId="11" xfId="0" applyNumberFormat="1" applyFont="1" applyBorder="1" applyAlignment="1" applyProtection="1">
      <alignment horizontal="center" vertical="center"/>
      <protection hidden="1"/>
    </xf>
    <xf numFmtId="1" fontId="0" fillId="0" borderId="21" xfId="0" applyNumberFormat="1" applyFont="1" applyBorder="1" applyAlignment="1" applyProtection="1">
      <alignment horizontal="center" vertical="center"/>
      <protection hidden="1"/>
    </xf>
    <xf numFmtId="1" fontId="0" fillId="0" borderId="37" xfId="0" applyNumberFormat="1" applyFont="1" applyBorder="1" applyAlignment="1" applyProtection="1">
      <alignment horizontal="center" vertical="center"/>
      <protection hidden="1"/>
    </xf>
    <xf numFmtId="1" fontId="0" fillId="0" borderId="11" xfId="0" applyNumberFormat="1" applyFont="1" applyBorder="1" applyAlignment="1" applyProtection="1">
      <alignment horizontal="center" vertical="center"/>
      <protection hidden="1"/>
    </xf>
    <xf numFmtId="1" fontId="0" fillId="0" borderId="21" xfId="0" applyNumberFormat="1" applyFont="1" applyBorder="1" applyAlignment="1" applyProtection="1">
      <alignment horizontal="center" vertical="center"/>
      <protection hidden="1"/>
    </xf>
    <xf numFmtId="1" fontId="0" fillId="0" borderId="18" xfId="0" applyNumberFormat="1" applyFont="1" applyBorder="1" applyAlignment="1" applyProtection="1">
      <alignment horizontal="center" vertical="center" wrapText="1"/>
      <protection locked="0"/>
    </xf>
    <xf numFmtId="1" fontId="0" fillId="0" borderId="13" xfId="0" applyNumberFormat="1" applyFont="1" applyBorder="1" applyAlignment="1" applyProtection="1">
      <alignment horizontal="center" vertical="center" wrapText="1"/>
      <protection locked="0"/>
    </xf>
    <xf numFmtId="1" fontId="0" fillId="0" borderId="34" xfId="0" applyNumberFormat="1" applyFont="1" applyBorder="1" applyAlignment="1" applyProtection="1">
      <alignment horizontal="center" vertical="center" wrapText="1"/>
      <protection locked="0"/>
    </xf>
    <xf numFmtId="3" fontId="0" fillId="0" borderId="0" xfId="0" applyNumberFormat="1" applyAlignment="1" applyProtection="1">
      <alignment/>
      <protection locked="0"/>
    </xf>
    <xf numFmtId="0" fontId="0" fillId="0" borderId="0" xfId="0" applyFont="1" applyAlignment="1" applyProtection="1">
      <alignment/>
      <protection locked="0"/>
    </xf>
    <xf numFmtId="0" fontId="11" fillId="2" borderId="1" xfId="0" applyFont="1" applyFill="1" applyBorder="1" applyAlignment="1">
      <alignment horizontal="center"/>
    </xf>
    <xf numFmtId="4" fontId="20" fillId="6" borderId="1" xfId="0" applyNumberFormat="1" applyFont="1" applyFill="1" applyBorder="1" applyAlignment="1" applyProtection="1">
      <alignment vertical="center"/>
      <protection hidden="1"/>
    </xf>
    <xf numFmtId="0" fontId="34" fillId="2" borderId="1" xfId="21" applyFont="1" applyFill="1" applyBorder="1" applyAlignment="1">
      <alignment horizontal="center"/>
    </xf>
    <xf numFmtId="3" fontId="11" fillId="2" borderId="65" xfId="0" applyNumberFormat="1" applyFont="1" applyFill="1" applyBorder="1" applyAlignment="1" applyProtection="1">
      <alignment horizontal="center"/>
      <protection/>
    </xf>
    <xf numFmtId="0" fontId="11" fillId="0" borderId="12" xfId="0" applyFont="1" applyBorder="1" applyAlignment="1">
      <alignment horizontal="left"/>
    </xf>
    <xf numFmtId="3" fontId="11" fillId="2" borderId="2" xfId="0" applyNumberFormat="1" applyFont="1" applyFill="1" applyBorder="1" applyAlignment="1">
      <alignment horizontal="center"/>
    </xf>
    <xf numFmtId="10" fontId="0" fillId="0" borderId="0" xfId="0" applyNumberFormat="1" applyAlignment="1" applyProtection="1">
      <alignment vertical="center"/>
      <protection/>
    </xf>
    <xf numFmtId="3" fontId="12" fillId="0" borderId="34" xfId="0" applyNumberFormat="1" applyFont="1" applyBorder="1" applyAlignment="1" applyProtection="1">
      <alignment horizontal="center" vertical="center" wrapText="1"/>
      <protection locked="0"/>
    </xf>
    <xf numFmtId="3" fontId="12" fillId="0" borderId="23" xfId="0" applyNumberFormat="1" applyFont="1" applyBorder="1" applyAlignment="1" applyProtection="1">
      <alignment horizontal="center" vertical="center" wrapText="1"/>
      <protection locked="0"/>
    </xf>
    <xf numFmtId="3" fontId="12" fillId="0" borderId="39" xfId="0" applyNumberFormat="1" applyFont="1" applyBorder="1" applyAlignment="1" applyProtection="1">
      <alignment horizontal="center" vertical="center" wrapText="1"/>
      <protection locked="0"/>
    </xf>
    <xf numFmtId="3" fontId="12" fillId="0" borderId="33" xfId="0" applyNumberFormat="1" applyFont="1" applyBorder="1" applyAlignment="1" applyProtection="1">
      <alignment horizontal="center" vertical="center" wrapText="1"/>
      <protection locked="0"/>
    </xf>
    <xf numFmtId="3" fontId="12" fillId="0" borderId="38" xfId="0" applyNumberFormat="1" applyFont="1" applyBorder="1" applyAlignment="1" applyProtection="1">
      <alignment horizontal="center" vertical="center" wrapText="1"/>
      <protection locked="0"/>
    </xf>
    <xf numFmtId="1" fontId="0" fillId="0" borderId="0" xfId="0" applyNumberFormat="1" applyAlignment="1" applyProtection="1">
      <alignment vertical="center"/>
      <protection/>
    </xf>
    <xf numFmtId="0" fontId="12" fillId="0" borderId="0" xfId="0" applyFont="1" applyFill="1" applyAlignment="1" applyProtection="1">
      <alignment/>
      <protection/>
    </xf>
    <xf numFmtId="3" fontId="11" fillId="3" borderId="58" xfId="0" applyNumberFormat="1" applyFont="1" applyFill="1" applyBorder="1" applyAlignment="1" applyProtection="1">
      <alignment horizontal="center"/>
      <protection hidden="1"/>
    </xf>
    <xf numFmtId="0" fontId="12" fillId="0" borderId="0" xfId="0" applyFont="1" applyFill="1" applyBorder="1" applyAlignment="1" applyProtection="1">
      <alignment/>
      <protection/>
    </xf>
    <xf numFmtId="3" fontId="11" fillId="2" borderId="65" xfId="0" applyNumberFormat="1" applyFont="1" applyFill="1" applyBorder="1" applyAlignment="1" applyProtection="1">
      <alignment horizontal="center"/>
      <protection hidden="1"/>
    </xf>
    <xf numFmtId="3" fontId="12" fillId="0" borderId="18" xfId="0" applyNumberFormat="1" applyFont="1" applyBorder="1" applyAlignment="1" applyProtection="1">
      <alignment horizontal="center" vertical="center"/>
      <protection/>
    </xf>
    <xf numFmtId="4" fontId="12" fillId="0" borderId="18" xfId="0" applyNumberFormat="1" applyFont="1" applyBorder="1" applyAlignment="1" applyProtection="1">
      <alignment horizontal="center" vertical="center"/>
      <protection locked="0"/>
    </xf>
    <xf numFmtId="0" fontId="12" fillId="0" borderId="27" xfId="0" applyNumberFormat="1" applyFont="1" applyBorder="1" applyAlignment="1" applyProtection="1">
      <alignment horizontal="center" vertical="center" wrapText="1"/>
      <protection locked="0"/>
    </xf>
    <xf numFmtId="168" fontId="12" fillId="0" borderId="18" xfId="0" applyNumberFormat="1" applyFont="1" applyBorder="1" applyAlignment="1" applyProtection="1">
      <alignment vertical="center" wrapText="1"/>
      <protection locked="0"/>
    </xf>
    <xf numFmtId="4" fontId="12" fillId="0" borderId="18" xfId="0" applyNumberFormat="1" applyFont="1" applyBorder="1" applyAlignment="1" applyProtection="1">
      <alignment horizontal="center" vertical="center" wrapText="1"/>
      <protection locked="0"/>
    </xf>
    <xf numFmtId="0" fontId="12" fillId="0" borderId="4" xfId="0" applyNumberFormat="1" applyFont="1" applyBorder="1" applyAlignment="1" applyProtection="1">
      <alignment horizontal="center" vertical="center" wrapText="1"/>
      <protection locked="0"/>
    </xf>
    <xf numFmtId="3" fontId="12" fillId="0" borderId="54" xfId="0" applyNumberFormat="1" applyFont="1" applyFill="1" applyBorder="1" applyAlignment="1" applyProtection="1">
      <alignment horizontal="center"/>
      <protection hidden="1"/>
    </xf>
    <xf numFmtId="1" fontId="12" fillId="0" borderId="27" xfId="0" applyNumberFormat="1" applyFont="1" applyBorder="1" applyAlignment="1" applyProtection="1">
      <alignment horizontal="center" vertical="center"/>
      <protection hidden="1"/>
    </xf>
    <xf numFmtId="1" fontId="12" fillId="0" borderId="18" xfId="0" applyNumberFormat="1" applyFont="1" applyBorder="1" applyAlignment="1" applyProtection="1">
      <alignment horizontal="center" vertical="center" wrapText="1"/>
      <protection hidden="1"/>
    </xf>
    <xf numFmtId="1" fontId="12" fillId="0" borderId="18" xfId="0" applyNumberFormat="1" applyFont="1" applyBorder="1" applyAlignment="1" applyProtection="1">
      <alignment horizontal="center" vertical="center"/>
      <protection hidden="1"/>
    </xf>
    <xf numFmtId="0" fontId="12" fillId="0" borderId="18" xfId="0" applyFont="1" applyBorder="1" applyAlignment="1" applyProtection="1">
      <alignment horizontal="center" vertical="center" wrapText="1"/>
      <protection hidden="1"/>
    </xf>
    <xf numFmtId="1" fontId="12" fillId="0" borderId="30" xfId="0" applyNumberFormat="1" applyFont="1" applyBorder="1" applyAlignment="1" applyProtection="1">
      <alignment horizontal="center" vertical="center"/>
      <protection hidden="1"/>
    </xf>
    <xf numFmtId="1" fontId="12" fillId="0" borderId="16" xfId="0" applyNumberFormat="1" applyFont="1" applyBorder="1" applyAlignment="1" applyProtection="1">
      <alignment horizontal="center" vertical="center" wrapText="1"/>
      <protection hidden="1"/>
    </xf>
    <xf numFmtId="1" fontId="12" fillId="0" borderId="16" xfId="0" applyNumberFormat="1" applyFont="1" applyBorder="1" applyAlignment="1" applyProtection="1">
      <alignment horizontal="center" vertical="center"/>
      <protection hidden="1"/>
    </xf>
    <xf numFmtId="0" fontId="12" fillId="0" borderId="34" xfId="0" applyFont="1" applyBorder="1" applyAlignment="1" applyProtection="1">
      <alignment horizontal="center" vertical="center" wrapText="1"/>
      <protection hidden="1"/>
    </xf>
    <xf numFmtId="3" fontId="12" fillId="0" borderId="60" xfId="0" applyNumberFormat="1" applyFont="1" applyFill="1" applyBorder="1" applyAlignment="1" applyProtection="1">
      <alignment horizontal="center" vertical="center"/>
      <protection hidden="1"/>
    </xf>
    <xf numFmtId="3" fontId="11" fillId="3" borderId="58" xfId="0" applyNumberFormat="1" applyFont="1" applyFill="1" applyBorder="1" applyAlignment="1" applyProtection="1">
      <alignment horizontal="center"/>
      <protection hidden="1"/>
    </xf>
    <xf numFmtId="1" fontId="12" fillId="0" borderId="11" xfId="0" applyNumberFormat="1" applyFont="1" applyBorder="1" applyAlignment="1" applyProtection="1">
      <alignment vertical="center" wrapText="1"/>
      <protection locked="0"/>
    </xf>
    <xf numFmtId="1" fontId="12" fillId="0" borderId="18" xfId="0" applyNumberFormat="1" applyFont="1" applyBorder="1" applyAlignment="1" applyProtection="1">
      <alignment vertical="center" wrapText="1"/>
      <protection locked="0"/>
    </xf>
    <xf numFmtId="1" fontId="12" fillId="0" borderId="16" xfId="0" applyNumberFormat="1" applyFont="1" applyBorder="1" applyAlignment="1" applyProtection="1">
      <alignment vertical="center" wrapText="1"/>
      <protection locked="0"/>
    </xf>
    <xf numFmtId="0" fontId="11" fillId="2" borderId="66" xfId="0" applyFont="1" applyFill="1" applyBorder="1" applyAlignment="1">
      <alignment horizontal="center" vertical="center" wrapText="1"/>
    </xf>
    <xf numFmtId="3" fontId="11" fillId="2" borderId="58" xfId="0" applyNumberFormat="1" applyFont="1" applyFill="1" applyBorder="1" applyAlignment="1" applyProtection="1">
      <alignment horizontal="center" vertical="center"/>
      <protection hidden="1"/>
    </xf>
    <xf numFmtId="0" fontId="11" fillId="2" borderId="64" xfId="0" applyFont="1" applyFill="1" applyBorder="1" applyAlignment="1">
      <alignment horizontal="center" vertical="center" wrapText="1"/>
    </xf>
    <xf numFmtId="10" fontId="12" fillId="0" borderId="33" xfId="0" applyNumberFormat="1" applyFont="1" applyBorder="1" applyAlignment="1" applyProtection="1">
      <alignment horizontal="center" vertical="center"/>
      <protection locked="0"/>
    </xf>
    <xf numFmtId="10" fontId="12" fillId="0" borderId="23" xfId="0" applyNumberFormat="1" applyFont="1" applyBorder="1" applyAlignment="1" applyProtection="1">
      <alignment horizontal="center" vertical="center"/>
      <protection locked="0"/>
    </xf>
    <xf numFmtId="10" fontId="12" fillId="0" borderId="38" xfId="0" applyNumberFormat="1" applyFont="1" applyBorder="1" applyAlignment="1" applyProtection="1">
      <alignment horizontal="center" vertical="center"/>
      <protection locked="0"/>
    </xf>
    <xf numFmtId="3" fontId="11" fillId="2" borderId="7" xfId="0" applyNumberFormat="1" applyFont="1" applyFill="1" applyBorder="1" applyAlignment="1" applyProtection="1">
      <alignment horizontal="center" vertical="center"/>
      <protection hidden="1"/>
    </xf>
    <xf numFmtId="0" fontId="11" fillId="2" borderId="7" xfId="0" applyFont="1" applyFill="1" applyBorder="1" applyAlignment="1">
      <alignment horizontal="center" vertical="center" wrapText="1"/>
    </xf>
    <xf numFmtId="3" fontId="12" fillId="0" borderId="0" xfId="0" applyNumberFormat="1" applyFont="1" applyAlignment="1">
      <alignment horizontal="center"/>
    </xf>
    <xf numFmtId="0" fontId="5" fillId="0" borderId="11" xfId="0" applyFont="1" applyBorder="1" applyAlignment="1" applyProtection="1">
      <alignment horizontal="left" vertical="center" wrapText="1"/>
      <protection locked="0"/>
    </xf>
    <xf numFmtId="0" fontId="5" fillId="0" borderId="18" xfId="0" applyFont="1" applyBorder="1" applyAlignment="1" applyProtection="1">
      <alignment horizontal="center" vertical="center" wrapText="1"/>
      <protection locked="0"/>
    </xf>
    <xf numFmtId="0" fontId="5" fillId="0" borderId="13"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11" xfId="0" applyNumberFormat="1" applyFont="1" applyBorder="1" applyAlignment="1" applyProtection="1">
      <alignment horizontal="center" vertical="center" wrapText="1"/>
      <protection locked="0"/>
    </xf>
    <xf numFmtId="0" fontId="11" fillId="3" borderId="67" xfId="0" applyNumberFormat="1" applyFont="1" applyFill="1" applyBorder="1" applyAlignment="1" applyProtection="1">
      <alignment horizontal="center" vertical="center" wrapText="1"/>
      <protection hidden="1"/>
    </xf>
    <xf numFmtId="0" fontId="11" fillId="0" borderId="25" xfId="0" applyNumberFormat="1" applyFont="1" applyFill="1" applyBorder="1" applyAlignment="1" applyProtection="1">
      <alignment horizontal="center" vertical="center" wrapText="1"/>
      <protection hidden="1"/>
    </xf>
    <xf numFmtId="0" fontId="12" fillId="0" borderId="48" xfId="0" applyNumberFormat="1" applyFont="1" applyFill="1" applyBorder="1" applyAlignment="1" applyProtection="1">
      <alignment horizontal="center" vertical="center" wrapText="1"/>
      <protection hidden="1"/>
    </xf>
    <xf numFmtId="0" fontId="0" fillId="0" borderId="0" xfId="0" applyAlignment="1" applyProtection="1">
      <alignment vertical="center" wrapText="1"/>
      <protection hidden="1"/>
    </xf>
    <xf numFmtId="168" fontId="12" fillId="0" borderId="16" xfId="0" applyNumberFormat="1" applyFont="1" applyBorder="1" applyAlignment="1" applyProtection="1">
      <alignment vertical="center" wrapText="1"/>
      <protection locked="0"/>
    </xf>
    <xf numFmtId="0" fontId="25" fillId="0" borderId="27" xfId="0" applyNumberFormat="1" applyFont="1" applyFill="1" applyBorder="1" applyAlignment="1">
      <alignment horizontal="center" vertical="center" wrapText="1"/>
    </xf>
    <xf numFmtId="168" fontId="0" fillId="0" borderId="18" xfId="0" applyNumberFormat="1"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168" fontId="0" fillId="0" borderId="11" xfId="0" applyNumberFormat="1" applyFont="1" applyBorder="1" applyAlignment="1" applyProtection="1">
      <alignment vertical="center" wrapText="1"/>
      <protection locked="0"/>
    </xf>
    <xf numFmtId="168" fontId="0" fillId="0" borderId="26" xfId="0" applyNumberFormat="1" applyFont="1" applyBorder="1" applyAlignment="1" applyProtection="1">
      <alignment vertical="center" wrapText="1"/>
      <protection locked="0"/>
    </xf>
    <xf numFmtId="0" fontId="36" fillId="0" borderId="11" xfId="0" applyFont="1" applyFill="1" applyBorder="1" applyAlignment="1" applyProtection="1">
      <alignment vertical="center" wrapText="1"/>
      <protection locked="0"/>
    </xf>
    <xf numFmtId="0" fontId="36"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vertical="center" wrapText="1"/>
      <protection locked="0"/>
    </xf>
    <xf numFmtId="0" fontId="13" fillId="0" borderId="0" xfId="0" applyFont="1" applyAlignment="1">
      <alignment horizontal="center" vertical="center"/>
    </xf>
    <xf numFmtId="0" fontId="12" fillId="0" borderId="0" xfId="0" applyFont="1" applyAlignment="1">
      <alignment horizontal="center" vertical="center"/>
    </xf>
    <xf numFmtId="0" fontId="13" fillId="0" borderId="11" xfId="0" applyNumberFormat="1" applyFont="1" applyBorder="1" applyAlignment="1" applyProtection="1">
      <alignment horizontal="center" vertical="center" wrapText="1"/>
      <protection locked="0"/>
    </xf>
    <xf numFmtId="3" fontId="11" fillId="3" borderId="67" xfId="0" applyNumberFormat="1" applyFont="1" applyFill="1" applyBorder="1" applyAlignment="1" applyProtection="1">
      <alignment horizontal="center" vertical="center"/>
      <protection hidden="1"/>
    </xf>
    <xf numFmtId="3" fontId="11" fillId="3" borderId="65" xfId="0" applyNumberFormat="1" applyFont="1" applyFill="1" applyBorder="1" applyAlignment="1" applyProtection="1">
      <alignment horizontal="center" vertical="center" wrapText="1"/>
      <protection hidden="1"/>
    </xf>
    <xf numFmtId="0" fontId="0" fillId="0" borderId="20" xfId="0" applyNumberFormat="1"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3" fontId="0" fillId="0" borderId="13" xfId="0" applyNumberFormat="1" applyFont="1" applyBorder="1" applyAlignment="1" applyProtection="1">
      <alignment horizontal="center" vertical="center" wrapText="1"/>
      <protection locked="0"/>
    </xf>
    <xf numFmtId="0" fontId="0" fillId="0" borderId="13" xfId="0" applyNumberFormat="1" applyFont="1" applyBorder="1" applyAlignment="1" applyProtection="1">
      <alignment horizontal="center" vertical="center" wrapText="1"/>
      <protection locked="0"/>
    </xf>
    <xf numFmtId="0" fontId="0" fillId="0" borderId="21" xfId="0" applyNumberFormat="1" applyFont="1" applyBorder="1" applyAlignment="1" applyProtection="1">
      <alignment vertical="center" wrapText="1"/>
      <protection locked="0"/>
    </xf>
    <xf numFmtId="0" fontId="0" fillId="0" borderId="11" xfId="0" applyNumberFormat="1" applyFont="1" applyBorder="1" applyAlignment="1" applyProtection="1">
      <alignment vertical="center" wrapText="1"/>
      <protection locked="0"/>
    </xf>
    <xf numFmtId="0" fontId="0" fillId="0" borderId="11" xfId="0" applyFont="1" applyBorder="1" applyAlignment="1">
      <alignment/>
    </xf>
    <xf numFmtId="168" fontId="0" fillId="0" borderId="26" xfId="0" applyNumberFormat="1" applyFont="1" applyFill="1" applyBorder="1" applyAlignment="1" applyProtection="1">
      <alignment vertical="center" wrapText="1"/>
      <protection locked="0"/>
    </xf>
    <xf numFmtId="0" fontId="25" fillId="0" borderId="20" xfId="0" applyNumberFormat="1" applyFont="1" applyFill="1" applyBorder="1" applyAlignment="1">
      <alignment horizontal="center" vertical="center" wrapText="1"/>
    </xf>
    <xf numFmtId="0" fontId="11" fillId="0" borderId="50" xfId="0" applyNumberFormat="1" applyFont="1" applyFill="1" applyBorder="1" applyAlignment="1" applyProtection="1">
      <alignment horizontal="center" vertical="center" wrapText="1"/>
      <protection hidden="1"/>
    </xf>
    <xf numFmtId="0" fontId="0" fillId="0" borderId="0" xfId="0" applyFont="1" applyBorder="1" applyAlignment="1" applyProtection="1">
      <alignment vertical="center"/>
      <protection locked="0"/>
    </xf>
    <xf numFmtId="168" fontId="0" fillId="0" borderId="32" xfId="0" applyNumberFormat="1" applyFont="1" applyFill="1" applyBorder="1" applyAlignment="1" applyProtection="1">
      <alignment vertical="center" wrapText="1"/>
      <protection locked="0"/>
    </xf>
    <xf numFmtId="0" fontId="0" fillId="0" borderId="16" xfId="0" applyFont="1" applyBorder="1" applyAlignment="1">
      <alignment/>
    </xf>
    <xf numFmtId="0" fontId="13" fillId="0" borderId="16" xfId="0" applyNumberFormat="1" applyFont="1" applyBorder="1" applyAlignment="1" applyProtection="1">
      <alignment horizontal="center" vertical="center" wrapText="1"/>
      <protection locked="0"/>
    </xf>
    <xf numFmtId="0" fontId="0" fillId="0" borderId="16" xfId="0" applyNumberFormat="1" applyFont="1" applyBorder="1" applyAlignment="1" applyProtection="1">
      <alignment vertical="center" wrapText="1"/>
      <protection locked="0"/>
    </xf>
    <xf numFmtId="0" fontId="12" fillId="0" borderId="49" xfId="0" applyNumberFormat="1" applyFont="1" applyFill="1" applyBorder="1" applyAlignment="1" applyProtection="1">
      <alignment horizontal="center" vertical="center" wrapText="1"/>
      <protection hidden="1"/>
    </xf>
    <xf numFmtId="0" fontId="12" fillId="0" borderId="28"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vertical="center" wrapText="1"/>
      <protection locked="0"/>
    </xf>
    <xf numFmtId="0" fontId="12" fillId="0" borderId="11" xfId="0" applyNumberFormat="1" applyFont="1" applyFill="1" applyBorder="1" applyAlignment="1" applyProtection="1">
      <alignment horizontal="center" vertical="center" wrapText="1"/>
      <protection locked="0"/>
    </xf>
    <xf numFmtId="0" fontId="13"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lignment/>
    </xf>
    <xf numFmtId="0" fontId="12" fillId="0" borderId="46" xfId="0" applyNumberFormat="1" applyFont="1" applyBorder="1" applyAlignment="1" applyProtection="1">
      <alignment horizontal="center" vertical="center" wrapText="1"/>
      <protection locked="0"/>
    </xf>
    <xf numFmtId="168" fontId="0" fillId="0" borderId="36" xfId="0" applyNumberFormat="1" applyFont="1" applyFill="1" applyBorder="1" applyAlignment="1" applyProtection="1">
      <alignment vertical="center" wrapText="1"/>
      <protection locked="0"/>
    </xf>
    <xf numFmtId="0" fontId="0" fillId="0" borderId="21" xfId="0" applyFont="1" applyBorder="1" applyAlignment="1">
      <alignment/>
    </xf>
    <xf numFmtId="0" fontId="12" fillId="0" borderId="21" xfId="0" applyNumberFormat="1" applyFont="1" applyBorder="1" applyAlignment="1" applyProtection="1">
      <alignment horizontal="center" vertical="center" wrapText="1"/>
      <protection locked="0"/>
    </xf>
    <xf numFmtId="0" fontId="13" fillId="0" borderId="21" xfId="0" applyNumberFormat="1" applyFont="1" applyBorder="1" applyAlignment="1" applyProtection="1">
      <alignment horizontal="center" vertical="center" wrapText="1"/>
      <protection locked="0"/>
    </xf>
    <xf numFmtId="0" fontId="12" fillId="0" borderId="55" xfId="0" applyNumberFormat="1" applyFont="1" applyFill="1" applyBorder="1" applyAlignment="1" applyProtection="1">
      <alignment horizontal="center" vertical="center" wrapText="1"/>
      <protection hidden="1"/>
    </xf>
    <xf numFmtId="0" fontId="12" fillId="0" borderId="30" xfId="0" applyNumberFormat="1" applyFont="1" applyFill="1" applyBorder="1" applyAlignment="1" applyProtection="1">
      <alignment horizontal="center" vertical="center" wrapText="1"/>
      <protection locked="0"/>
    </xf>
    <xf numFmtId="0" fontId="0" fillId="0" borderId="16" xfId="0" applyFont="1" applyFill="1" applyBorder="1" applyAlignment="1">
      <alignment/>
    </xf>
    <xf numFmtId="0" fontId="12" fillId="0" borderId="16" xfId="0" applyNumberFormat="1"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vertical="center" wrapText="1"/>
      <protection locked="0"/>
    </xf>
    <xf numFmtId="0" fontId="0" fillId="0" borderId="11" xfId="0" applyNumberFormat="1" applyFont="1" applyBorder="1" applyAlignment="1" applyProtection="1">
      <alignment horizontal="center" vertical="center"/>
      <protection locked="0"/>
    </xf>
    <xf numFmtId="0" fontId="0" fillId="0" borderId="16" xfId="0" applyNumberFormat="1" applyFont="1" applyBorder="1" applyAlignment="1" applyProtection="1">
      <alignment horizontal="center" vertical="center"/>
      <protection locked="0"/>
    </xf>
    <xf numFmtId="0" fontId="12" fillId="0" borderId="13" xfId="0" applyFont="1" applyBorder="1" applyAlignment="1" applyProtection="1">
      <alignment horizontal="center" vertical="center" wrapText="1"/>
      <protection locked="0"/>
    </xf>
    <xf numFmtId="3" fontId="12" fillId="0" borderId="50" xfId="0" applyNumberFormat="1" applyFont="1" applyFill="1" applyBorder="1" applyAlignment="1" applyProtection="1">
      <alignment horizontal="center" vertical="center"/>
      <protection locked="0"/>
    </xf>
    <xf numFmtId="3" fontId="12" fillId="0" borderId="48" xfId="0" applyNumberFormat="1" applyFont="1" applyFill="1" applyBorder="1" applyAlignment="1" applyProtection="1">
      <alignment horizontal="center" vertical="center"/>
      <protection locked="0"/>
    </xf>
    <xf numFmtId="3" fontId="12" fillId="0" borderId="49" xfId="0" applyNumberFormat="1" applyFont="1" applyFill="1" applyBorder="1" applyAlignment="1" applyProtection="1">
      <alignment horizontal="center" vertical="center"/>
      <protection locked="0"/>
    </xf>
    <xf numFmtId="4" fontId="12" fillId="0" borderId="49" xfId="0" applyNumberFormat="1" applyFont="1" applyBorder="1" applyAlignment="1" applyProtection="1">
      <alignment horizontal="center"/>
      <protection hidden="1"/>
    </xf>
    <xf numFmtId="4" fontId="3" fillId="0" borderId="33" xfId="0" applyNumberFormat="1" applyFont="1" applyBorder="1" applyAlignment="1" applyProtection="1">
      <alignment vertical="center" wrapText="1"/>
      <protection locked="0"/>
    </xf>
    <xf numFmtId="4" fontId="3" fillId="0" borderId="23" xfId="0" applyNumberFormat="1" applyFont="1" applyBorder="1" applyAlignment="1" applyProtection="1">
      <alignment vertical="center" wrapText="1"/>
      <protection locked="0"/>
    </xf>
    <xf numFmtId="4" fontId="3" fillId="0" borderId="38" xfId="0" applyNumberFormat="1" applyFont="1" applyBorder="1" applyAlignment="1" applyProtection="1">
      <alignment vertical="center" wrapText="1"/>
      <protection locked="0"/>
    </xf>
    <xf numFmtId="3" fontId="11" fillId="3" borderId="60" xfId="0" applyNumberFormat="1" applyFont="1" applyFill="1" applyBorder="1" applyAlignment="1" applyProtection="1">
      <alignment horizontal="center" vertical="center"/>
      <protection hidden="1"/>
    </xf>
    <xf numFmtId="4" fontId="12" fillId="0" borderId="33" xfId="0" applyNumberFormat="1" applyFont="1" applyBorder="1" applyAlignment="1" applyProtection="1">
      <alignment vertical="center" wrapText="1"/>
      <protection locked="0"/>
    </xf>
    <xf numFmtId="2" fontId="26" fillId="0" borderId="49" xfId="0" applyNumberFormat="1" applyFont="1" applyBorder="1" applyAlignment="1" applyProtection="1">
      <alignment horizontal="center" wrapText="1"/>
      <protection hidden="1"/>
    </xf>
    <xf numFmtId="0" fontId="25" fillId="2" borderId="6" xfId="0" applyFont="1" applyFill="1" applyBorder="1" applyAlignment="1">
      <alignment horizontal="center" vertical="center" wrapText="1"/>
    </xf>
    <xf numFmtId="0" fontId="12" fillId="0" borderId="0" xfId="0" applyFont="1" applyBorder="1" applyAlignment="1" applyProtection="1">
      <alignment horizontal="center" vertical="center" wrapText="1"/>
      <protection locked="0"/>
    </xf>
    <xf numFmtId="0" fontId="12" fillId="0" borderId="16" xfId="0" applyFont="1" applyBorder="1" applyAlignment="1">
      <alignment/>
    </xf>
    <xf numFmtId="9" fontId="0" fillId="0" borderId="0" xfId="22" applyFont="1" applyAlignment="1">
      <alignment vertical="center"/>
    </xf>
    <xf numFmtId="0" fontId="0" fillId="0" borderId="46" xfId="0" applyNumberFormat="1" applyFont="1" applyBorder="1" applyAlignment="1" applyProtection="1">
      <alignment horizontal="center" vertical="center" wrapText="1"/>
      <protection locked="0"/>
    </xf>
    <xf numFmtId="168" fontId="0" fillId="0" borderId="21" xfId="0" applyNumberFormat="1" applyFont="1" applyBorder="1" applyAlignment="1" applyProtection="1">
      <alignment horizontal="center" vertical="center" wrapText="1"/>
      <protection locked="0"/>
    </xf>
    <xf numFmtId="1" fontId="0" fillId="0" borderId="21" xfId="0" applyNumberFormat="1" applyFont="1" applyBorder="1" applyAlignment="1" applyProtection="1">
      <alignment horizontal="center" vertical="center" wrapText="1"/>
      <protection locked="0"/>
    </xf>
    <xf numFmtId="3" fontId="0" fillId="0" borderId="21" xfId="0" applyNumberFormat="1" applyFont="1" applyBorder="1" applyAlignment="1" applyProtection="1">
      <alignment horizontal="center" vertical="center" wrapText="1"/>
      <protection locked="0"/>
    </xf>
    <xf numFmtId="0" fontId="0" fillId="0" borderId="21" xfId="0" applyNumberFormat="1" applyFont="1" applyBorder="1" applyAlignment="1" applyProtection="1">
      <alignment horizontal="center" vertical="center" wrapText="1"/>
      <protection locked="0"/>
    </xf>
    <xf numFmtId="2" fontId="12" fillId="0" borderId="49" xfId="0" applyNumberFormat="1" applyFont="1" applyBorder="1" applyAlignment="1" applyProtection="1">
      <alignment horizontal="center"/>
      <protection hidden="1"/>
    </xf>
    <xf numFmtId="2" fontId="26" fillId="0" borderId="48" xfId="0" applyNumberFormat="1" applyFont="1" applyBorder="1" applyAlignment="1" applyProtection="1">
      <alignment horizontal="center" wrapText="1"/>
      <protection hidden="1"/>
    </xf>
    <xf numFmtId="4" fontId="12" fillId="0" borderId="49" xfId="0" applyNumberFormat="1" applyFont="1" applyBorder="1" applyAlignment="1" applyProtection="1">
      <alignment horizontal="center"/>
      <protection hidden="1"/>
    </xf>
    <xf numFmtId="4" fontId="12" fillId="0" borderId="48" xfId="0" applyNumberFormat="1" applyFont="1" applyBorder="1" applyAlignment="1" applyProtection="1">
      <alignment horizontal="center"/>
      <protection hidden="1"/>
    </xf>
    <xf numFmtId="4" fontId="12" fillId="0" borderId="49" xfId="0" applyNumberFormat="1" applyFont="1" applyBorder="1" applyAlignment="1">
      <alignment horizontal="center"/>
    </xf>
    <xf numFmtId="3" fontId="12" fillId="0" borderId="0" xfId="0" applyNumberFormat="1" applyFont="1" applyFill="1" applyBorder="1" applyAlignment="1" applyProtection="1">
      <alignment horizontal="center"/>
      <protection locked="0"/>
    </xf>
    <xf numFmtId="0" fontId="12" fillId="0" borderId="0" xfId="0" applyFont="1" applyAlignment="1" applyProtection="1">
      <alignment vertical="center" wrapText="1"/>
      <protection hidden="1"/>
    </xf>
    <xf numFmtId="0" fontId="4" fillId="5" borderId="22" xfId="0" applyFont="1" applyFill="1" applyBorder="1" applyAlignment="1" applyProtection="1">
      <alignment horizontal="center" vertical="center" wrapText="1"/>
      <protection/>
    </xf>
    <xf numFmtId="0" fontId="12" fillId="0" borderId="0" xfId="0" applyFont="1" applyBorder="1" applyAlignment="1">
      <alignment horizontal="center" vertical="center" wrapText="1"/>
    </xf>
    <xf numFmtId="0" fontId="12" fillId="0" borderId="68" xfId="0" applyFont="1" applyBorder="1" applyAlignment="1">
      <alignment horizontal="center" vertical="center" wrapText="1"/>
    </xf>
    <xf numFmtId="0" fontId="4" fillId="5" borderId="5" xfId="0" applyFont="1" applyFill="1" applyBorder="1" applyAlignment="1" applyProtection="1">
      <alignment horizontal="center"/>
      <protection/>
    </xf>
    <xf numFmtId="0" fontId="12" fillId="0" borderId="12" xfId="0" applyFont="1" applyBorder="1" applyAlignment="1">
      <alignment/>
    </xf>
    <xf numFmtId="0" fontId="12" fillId="0" borderId="57" xfId="0" applyFont="1" applyBorder="1" applyAlignment="1">
      <alignment/>
    </xf>
    <xf numFmtId="0" fontId="11" fillId="0" borderId="0" xfId="0" applyFont="1" applyAlignment="1" applyProtection="1">
      <alignment vertical="center" wrapText="1"/>
      <protection hidden="1"/>
    </xf>
    <xf numFmtId="0" fontId="12" fillId="0" borderId="65" xfId="0" applyFont="1" applyBorder="1" applyAlignment="1">
      <alignment/>
    </xf>
    <xf numFmtId="0" fontId="11" fillId="0" borderId="29" xfId="0" applyFont="1" applyFill="1" applyBorder="1" applyAlignment="1">
      <alignment horizontal="center" vertical="center" wrapText="1"/>
    </xf>
    <xf numFmtId="0" fontId="11" fillId="0" borderId="4" xfId="0" applyFont="1" applyFill="1" applyBorder="1" applyAlignment="1">
      <alignment horizontal="center" vertical="center" wrapText="1"/>
    </xf>
    <xf numFmtId="1" fontId="11" fillId="0" borderId="29" xfId="0" applyNumberFormat="1" applyFont="1" applyBorder="1" applyAlignment="1" applyProtection="1">
      <alignment horizontal="center" vertical="center" wrapText="1"/>
      <protection locked="0"/>
    </xf>
    <xf numFmtId="1" fontId="11" fillId="0" borderId="4" xfId="0" applyNumberFormat="1" applyFont="1" applyBorder="1" applyAlignment="1" applyProtection="1">
      <alignment horizontal="center" vertical="center" wrapText="1"/>
      <protection locked="0"/>
    </xf>
    <xf numFmtId="0" fontId="4" fillId="5" borderId="14" xfId="0" applyFont="1" applyFill="1" applyBorder="1" applyAlignment="1" applyProtection="1">
      <alignment horizontal="center"/>
      <protection/>
    </xf>
    <xf numFmtId="0" fontId="12" fillId="0" borderId="15" xfId="0" applyFont="1" applyBorder="1" applyAlignment="1">
      <alignment/>
    </xf>
    <xf numFmtId="0" fontId="16" fillId="5" borderId="30" xfId="0" applyFont="1" applyFill="1" applyBorder="1" applyAlignment="1" applyProtection="1">
      <alignment horizontal="center" vertical="center"/>
      <protection locked="0"/>
    </xf>
    <xf numFmtId="0" fontId="15" fillId="0" borderId="16" xfId="0" applyFont="1" applyBorder="1" applyAlignment="1" applyProtection="1">
      <alignment vertical="center"/>
      <protection locked="0"/>
    </xf>
    <xf numFmtId="0" fontId="15" fillId="0" borderId="49" xfId="0" applyFont="1" applyBorder="1" applyAlignment="1" applyProtection="1">
      <alignment vertical="center"/>
      <protection locked="0"/>
    </xf>
    <xf numFmtId="0" fontId="15" fillId="0" borderId="44" xfId="0" applyFont="1" applyBorder="1" applyAlignment="1" applyProtection="1">
      <alignment vertical="center" wrapText="1"/>
      <protection locked="0"/>
    </xf>
    <xf numFmtId="0" fontId="15" fillId="0" borderId="61" xfId="0" applyFont="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10" fontId="29" fillId="0" borderId="22" xfId="0" applyNumberFormat="1" applyFont="1" applyBorder="1" applyAlignment="1" applyProtection="1">
      <alignment horizontal="center" vertical="center"/>
      <protection hidden="1"/>
    </xf>
    <xf numFmtId="0" fontId="29" fillId="0" borderId="0" xfId="0" applyFont="1" applyAlignment="1" applyProtection="1">
      <alignment horizontal="left" vertical="center"/>
      <protection hidden="1"/>
    </xf>
    <xf numFmtId="0" fontId="11" fillId="0" borderId="0" xfId="0" applyFont="1" applyAlignment="1" applyProtection="1">
      <alignment horizontal="left" vertical="center" wrapText="1"/>
      <protection hidden="1"/>
    </xf>
    <xf numFmtId="0" fontId="12" fillId="0" borderId="0" xfId="0" applyFont="1" applyAlignment="1" applyProtection="1">
      <alignment horizontal="left" vertical="center" wrapText="1"/>
      <protection hidden="1"/>
    </xf>
    <xf numFmtId="0" fontId="16" fillId="5" borderId="69" xfId="0" applyFont="1" applyFill="1" applyBorder="1" applyAlignment="1" applyProtection="1">
      <alignment horizontal="center" vertical="center"/>
      <protection locked="0"/>
    </xf>
    <xf numFmtId="0" fontId="16" fillId="5" borderId="61" xfId="0" applyFont="1" applyFill="1" applyBorder="1" applyAlignment="1" applyProtection="1">
      <alignment horizontal="center" vertical="center"/>
      <protection locked="0"/>
    </xf>
    <xf numFmtId="0" fontId="16" fillId="5" borderId="44" xfId="0" applyFont="1" applyFill="1" applyBorder="1" applyAlignment="1" applyProtection="1">
      <alignment horizontal="center" vertical="center"/>
      <protection locked="0"/>
    </xf>
    <xf numFmtId="4" fontId="14" fillId="6" borderId="1" xfId="0" applyNumberFormat="1" applyFont="1" applyFill="1" applyBorder="1" applyAlignment="1" applyProtection="1">
      <alignment horizontal="center" vertical="center"/>
      <protection hidden="1"/>
    </xf>
    <xf numFmtId="4" fontId="14" fillId="6" borderId="3" xfId="0" applyNumberFormat="1" applyFont="1" applyFill="1" applyBorder="1" applyAlignment="1" applyProtection="1">
      <alignment horizontal="center" vertical="center"/>
      <protection hidden="1"/>
    </xf>
    <xf numFmtId="4" fontId="14" fillId="6" borderId="2" xfId="0" applyNumberFormat="1" applyFont="1" applyFill="1" applyBorder="1" applyAlignment="1" applyProtection="1">
      <alignment horizontal="center" vertical="center"/>
      <protection hidden="1"/>
    </xf>
    <xf numFmtId="0" fontId="16" fillId="5" borderId="27" xfId="0" applyFont="1" applyFill="1" applyBorder="1" applyAlignment="1" applyProtection="1">
      <alignment horizontal="center" vertical="center"/>
      <protection locked="0"/>
    </xf>
    <xf numFmtId="0" fontId="15" fillId="0" borderId="18" xfId="0" applyFont="1" applyBorder="1" applyAlignment="1" applyProtection="1">
      <alignment vertical="center"/>
      <protection locked="0"/>
    </xf>
    <xf numFmtId="0" fontId="15" fillId="0" borderId="25" xfId="0" applyFont="1" applyBorder="1" applyAlignment="1" applyProtection="1">
      <alignment vertical="center"/>
      <protection locked="0"/>
    </xf>
    <xf numFmtId="0" fontId="16" fillId="5" borderId="69" xfId="0" applyFont="1" applyFill="1" applyBorder="1" applyAlignment="1" applyProtection="1">
      <alignment horizontal="center" vertical="center" wrapText="1"/>
      <protection locked="0"/>
    </xf>
    <xf numFmtId="0" fontId="15" fillId="0" borderId="61" xfId="0" applyFont="1" applyBorder="1" applyAlignment="1" applyProtection="1">
      <alignment vertical="center" wrapText="1"/>
      <protection locked="0"/>
    </xf>
    <xf numFmtId="0" fontId="12" fillId="0" borderId="15" xfId="0" applyFont="1" applyBorder="1" applyAlignment="1">
      <alignment/>
    </xf>
    <xf numFmtId="0" fontId="12" fillId="0" borderId="65" xfId="0" applyFont="1" applyBorder="1" applyAlignment="1">
      <alignment/>
    </xf>
    <xf numFmtId="0" fontId="11" fillId="2" borderId="18" xfId="0" applyFont="1" applyFill="1" applyBorder="1" applyAlignment="1">
      <alignment horizontal="center"/>
    </xf>
    <xf numFmtId="0" fontId="11" fillId="2" borderId="25" xfId="0" applyFont="1" applyFill="1" applyBorder="1" applyAlignment="1">
      <alignment horizontal="center"/>
    </xf>
    <xf numFmtId="0" fontId="11" fillId="2" borderId="27"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8" xfId="0" applyFont="1" applyFill="1" applyBorder="1" applyAlignment="1">
      <alignment horizontal="center"/>
    </xf>
    <xf numFmtId="0" fontId="11" fillId="2" borderId="9" xfId="0" applyFont="1" applyFill="1" applyBorder="1" applyAlignment="1">
      <alignment horizontal="center"/>
    </xf>
    <xf numFmtId="0" fontId="11" fillId="2" borderId="19"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2" fillId="2" borderId="11" xfId="0" applyFont="1" applyFill="1" applyBorder="1" applyAlignment="1" applyProtection="1">
      <alignment horizontal="left" vertical="top" wrapText="1"/>
      <protection/>
    </xf>
    <xf numFmtId="0" fontId="21" fillId="0" borderId="0" xfId="0" applyFont="1" applyAlignment="1">
      <alignment wrapText="1"/>
    </xf>
    <xf numFmtId="0" fontId="23" fillId="2" borderId="11" xfId="0" applyFont="1" applyFill="1" applyBorder="1" applyAlignment="1" applyProtection="1">
      <alignment horizontal="left" vertical="top" wrapText="1"/>
      <protection/>
    </xf>
    <xf numFmtId="0" fontId="11" fillId="0" borderId="1" xfId="0" applyFont="1" applyBorder="1" applyAlignment="1">
      <alignment horizontal="center"/>
    </xf>
    <xf numFmtId="0" fontId="11" fillId="0" borderId="3" xfId="0" applyFont="1" applyBorder="1" applyAlignment="1">
      <alignment horizontal="center"/>
    </xf>
    <xf numFmtId="0" fontId="11" fillId="0" borderId="2" xfId="0" applyFont="1" applyBorder="1" applyAlignment="1">
      <alignment horizontal="center"/>
    </xf>
    <xf numFmtId="168" fontId="11" fillId="0" borderId="22" xfId="0" applyNumberFormat="1" applyFont="1" applyBorder="1" applyAlignment="1" applyProtection="1">
      <alignment horizontal="center" vertical="center"/>
      <protection locked="0"/>
    </xf>
    <xf numFmtId="168" fontId="11" fillId="0" borderId="0" xfId="0" applyNumberFormat="1" applyFont="1" applyBorder="1" applyAlignment="1" applyProtection="1">
      <alignment horizontal="center" vertical="center"/>
      <protection locked="0"/>
    </xf>
    <xf numFmtId="168" fontId="11" fillId="0" borderId="68" xfId="0" applyNumberFormat="1" applyFont="1" applyBorder="1" applyAlignment="1" applyProtection="1">
      <alignment horizontal="center" vertical="center"/>
      <protection locked="0"/>
    </xf>
    <xf numFmtId="0" fontId="4" fillId="5" borderId="15" xfId="0" applyFont="1" applyFill="1" applyBorder="1" applyAlignment="1" applyProtection="1">
      <alignment horizontal="center"/>
      <protection/>
    </xf>
    <xf numFmtId="0" fontId="4" fillId="5" borderId="0" xfId="0" applyFont="1" applyFill="1" applyBorder="1" applyAlignment="1" applyProtection="1">
      <alignment horizontal="center" vertical="center" wrapText="1"/>
      <protection/>
    </xf>
    <xf numFmtId="0" fontId="4" fillId="5" borderId="12" xfId="0" applyFont="1" applyFill="1" applyBorder="1" applyAlignment="1" applyProtection="1">
      <alignment horizontal="center"/>
      <protection/>
    </xf>
    <xf numFmtId="0" fontId="11" fillId="0" borderId="12" xfId="0" applyFont="1" applyFill="1" applyBorder="1" applyAlignment="1">
      <alignment horizontal="left"/>
    </xf>
    <xf numFmtId="0" fontId="11" fillId="2" borderId="1" xfId="0" applyFont="1" applyFill="1" applyBorder="1" applyAlignment="1">
      <alignment horizontal="center"/>
    </xf>
    <xf numFmtId="0" fontId="11" fillId="2" borderId="3" xfId="0" applyFont="1" applyFill="1" applyBorder="1" applyAlignment="1">
      <alignment horizontal="center"/>
    </xf>
    <xf numFmtId="0" fontId="11" fillId="2" borderId="2" xfId="0" applyFont="1" applyFill="1" applyBorder="1" applyAlignment="1">
      <alignment horizontal="center"/>
    </xf>
    <xf numFmtId="0" fontId="12" fillId="2" borderId="11" xfId="0" applyFont="1" applyFill="1" applyBorder="1" applyAlignment="1" applyProtection="1">
      <alignment horizontal="left" vertical="center" wrapText="1"/>
      <protection hidden="1"/>
    </xf>
    <xf numFmtId="0" fontId="23" fillId="2" borderId="11" xfId="0" applyFont="1" applyFill="1" applyBorder="1" applyAlignment="1" applyProtection="1">
      <alignment horizontal="left" vertical="top" wrapText="1"/>
      <protection hidden="1"/>
    </xf>
    <xf numFmtId="0" fontId="23" fillId="2" borderId="23" xfId="0" applyFont="1" applyFill="1" applyBorder="1" applyAlignment="1" applyProtection="1">
      <alignment horizontal="left" vertical="top" wrapText="1"/>
      <protection hidden="1"/>
    </xf>
    <xf numFmtId="0" fontId="23" fillId="2" borderId="61" xfId="0" applyFont="1" applyFill="1" applyBorder="1" applyAlignment="1" applyProtection="1">
      <alignment horizontal="left" vertical="top" wrapText="1"/>
      <protection hidden="1"/>
    </xf>
    <xf numFmtId="0" fontId="23" fillId="2" borderId="26" xfId="0" applyFont="1" applyFill="1" applyBorder="1" applyAlignment="1" applyProtection="1">
      <alignment horizontal="left" vertical="top" wrapText="1"/>
      <protection hidden="1"/>
    </xf>
    <xf numFmtId="0" fontId="11" fillId="0" borderId="70" xfId="0" applyFont="1" applyFill="1" applyBorder="1" applyAlignment="1">
      <alignment horizontal="left"/>
    </xf>
    <xf numFmtId="0" fontId="0" fillId="0" borderId="0" xfId="0" applyAlignment="1" applyProtection="1">
      <alignment vertical="center" wrapText="1"/>
      <protection hidden="1"/>
    </xf>
    <xf numFmtId="0" fontId="25" fillId="3" borderId="5" xfId="0" applyFont="1" applyFill="1" applyBorder="1" applyAlignment="1">
      <alignment horizontal="center"/>
    </xf>
    <xf numFmtId="0" fontId="25" fillId="3" borderId="12" xfId="0" applyFont="1" applyFill="1" applyBorder="1" applyAlignment="1">
      <alignment horizontal="center"/>
    </xf>
    <xf numFmtId="0" fontId="25" fillId="3" borderId="57" xfId="0" applyFont="1" applyFill="1" applyBorder="1" applyAlignment="1">
      <alignment horizontal="center"/>
    </xf>
    <xf numFmtId="0" fontId="25" fillId="3" borderId="22" xfId="0" applyFont="1" applyFill="1" applyBorder="1" applyAlignment="1">
      <alignment horizontal="center"/>
    </xf>
    <xf numFmtId="0" fontId="25" fillId="3" borderId="0" xfId="0" applyFont="1" applyFill="1" applyBorder="1" applyAlignment="1">
      <alignment horizontal="center"/>
    </xf>
    <xf numFmtId="0" fontId="25" fillId="3" borderId="1" xfId="0" applyFont="1" applyFill="1" applyBorder="1" applyAlignment="1">
      <alignment horizontal="center"/>
    </xf>
    <xf numFmtId="0" fontId="25" fillId="3" borderId="3" xfId="0" applyFont="1" applyFill="1" applyBorder="1" applyAlignment="1">
      <alignment horizontal="center"/>
    </xf>
    <xf numFmtId="0" fontId="25" fillId="3" borderId="2" xfId="0" applyFont="1" applyFill="1" applyBorder="1" applyAlignment="1">
      <alignment horizontal="center"/>
    </xf>
    <xf numFmtId="0" fontId="25" fillId="3" borderId="14" xfId="0" applyFont="1" applyFill="1" applyBorder="1" applyAlignment="1">
      <alignment horizontal="center"/>
    </xf>
    <xf numFmtId="0" fontId="25" fillId="3" borderId="15" xfId="0" applyFont="1" applyFill="1" applyBorder="1" applyAlignment="1">
      <alignment horizontal="center"/>
    </xf>
    <xf numFmtId="0" fontId="23" fillId="2" borderId="11" xfId="0" applyFont="1" applyFill="1" applyBorder="1" applyAlignment="1" applyProtection="1">
      <alignment horizontal="left" vertical="center" wrapText="1"/>
      <protection hidden="1"/>
    </xf>
    <xf numFmtId="0" fontId="23" fillId="2" borderId="11" xfId="0" applyFont="1" applyFill="1" applyBorder="1" applyAlignment="1" applyProtection="1">
      <alignment vertical="center" wrapText="1"/>
      <protection hidden="1"/>
    </xf>
    <xf numFmtId="0" fontId="12" fillId="0" borderId="0" xfId="0" applyFont="1" applyAlignment="1" applyProtection="1">
      <alignment vertical="center" wrapText="1"/>
      <protection hidden="1"/>
    </xf>
    <xf numFmtId="0" fontId="4" fillId="5" borderId="14" xfId="0" applyFont="1" applyFill="1" applyBorder="1" applyAlignment="1" applyProtection="1">
      <alignment horizontal="center"/>
      <protection/>
    </xf>
    <xf numFmtId="0" fontId="4" fillId="0" borderId="15" xfId="0" applyFont="1" applyBorder="1" applyAlignment="1">
      <alignment/>
    </xf>
    <xf numFmtId="0" fontId="4" fillId="0" borderId="65" xfId="0" applyFont="1" applyBorder="1" applyAlignment="1">
      <alignment/>
    </xf>
    <xf numFmtId="0" fontId="4" fillId="5" borderId="22" xfId="0" applyFont="1" applyFill="1" applyBorder="1" applyAlignment="1" applyProtection="1">
      <alignment horizontal="center" vertical="center" wrapText="1"/>
      <protection/>
    </xf>
    <xf numFmtId="0" fontId="4" fillId="0" borderId="0" xfId="0" applyFont="1" applyBorder="1" applyAlignment="1">
      <alignment horizontal="center" vertical="center" wrapText="1"/>
    </xf>
    <xf numFmtId="0" fontId="4" fillId="0" borderId="68" xfId="0" applyFont="1" applyBorder="1" applyAlignment="1">
      <alignment horizontal="center" vertical="center" wrapText="1"/>
    </xf>
    <xf numFmtId="0" fontId="4" fillId="5" borderId="5" xfId="0" applyFont="1" applyFill="1" applyBorder="1" applyAlignment="1" applyProtection="1">
      <alignment horizontal="center"/>
      <protection/>
    </xf>
    <xf numFmtId="0" fontId="4" fillId="0" borderId="12" xfId="0" applyFont="1" applyBorder="1" applyAlignment="1">
      <alignment/>
    </xf>
    <xf numFmtId="0" fontId="4" fillId="0" borderId="57" xfId="0" applyFont="1" applyBorder="1" applyAlignment="1">
      <alignment/>
    </xf>
    <xf numFmtId="0" fontId="11" fillId="2" borderId="64" xfId="0" applyFont="1" applyFill="1" applyBorder="1" applyAlignment="1">
      <alignment horizontal="center"/>
    </xf>
    <xf numFmtId="0" fontId="0" fillId="0" borderId="3" xfId="0" applyBorder="1" applyAlignment="1">
      <alignment/>
    </xf>
    <xf numFmtId="0" fontId="0" fillId="0" borderId="63" xfId="0" applyBorder="1" applyAlignment="1">
      <alignment/>
    </xf>
    <xf numFmtId="0" fontId="11" fillId="0" borderId="3" xfId="0" applyFont="1" applyFill="1" applyBorder="1" applyAlignment="1">
      <alignment horizontal="left"/>
    </xf>
    <xf numFmtId="0" fontId="11" fillId="0" borderId="2" xfId="0" applyFont="1" applyFill="1" applyBorder="1" applyAlignment="1">
      <alignment horizontal="left"/>
    </xf>
    <xf numFmtId="0" fontId="12" fillId="2" borderId="39" xfId="0" applyFont="1" applyFill="1" applyBorder="1" applyAlignment="1" applyProtection="1">
      <alignment horizontal="left" vertical="top" wrapText="1"/>
      <protection hidden="1"/>
    </xf>
    <xf numFmtId="0" fontId="12" fillId="2" borderId="71" xfId="0" applyFont="1" applyFill="1" applyBorder="1" applyAlignment="1" applyProtection="1">
      <alignment horizontal="left" vertical="top" wrapText="1"/>
      <protection hidden="1"/>
    </xf>
    <xf numFmtId="0" fontId="12" fillId="2" borderId="36" xfId="0" applyFont="1" applyFill="1" applyBorder="1" applyAlignment="1" applyProtection="1">
      <alignment horizontal="left" vertical="top" wrapText="1"/>
      <protection hidden="1"/>
    </xf>
    <xf numFmtId="0" fontId="12" fillId="2" borderId="37" xfId="0" applyFont="1" applyFill="1" applyBorder="1" applyAlignment="1" applyProtection="1">
      <alignment horizontal="left" vertical="top" wrapText="1"/>
      <protection hidden="1"/>
    </xf>
    <xf numFmtId="0" fontId="12" fillId="2" borderId="51" xfId="0" applyFont="1" applyFill="1" applyBorder="1" applyAlignment="1" applyProtection="1">
      <alignment horizontal="left" vertical="top" wrapText="1"/>
      <protection hidden="1"/>
    </xf>
    <xf numFmtId="0" fontId="12" fillId="2" borderId="35" xfId="0" applyFont="1" applyFill="1" applyBorder="1" applyAlignment="1" applyProtection="1">
      <alignment horizontal="left" vertical="top" wrapText="1"/>
      <protection hidden="1"/>
    </xf>
    <xf numFmtId="0" fontId="11" fillId="3" borderId="1" xfId="0" applyFont="1" applyFill="1" applyBorder="1" applyAlignment="1">
      <alignment horizontal="center"/>
    </xf>
    <xf numFmtId="0" fontId="11" fillId="3" borderId="3" xfId="0" applyFont="1" applyFill="1" applyBorder="1" applyAlignment="1">
      <alignment horizontal="center"/>
    </xf>
    <xf numFmtId="0" fontId="11" fillId="3" borderId="2" xfId="0" applyFont="1" applyFill="1" applyBorder="1" applyAlignment="1">
      <alignment horizontal="center"/>
    </xf>
    <xf numFmtId="0" fontId="12" fillId="2" borderId="11" xfId="0" applyFont="1" applyFill="1" applyBorder="1" applyAlignment="1" applyProtection="1">
      <alignment horizontal="left" vertical="top" wrapText="1"/>
      <protection hidden="1"/>
    </xf>
    <xf numFmtId="0" fontId="11" fillId="3" borderId="1" xfId="0" applyFont="1" applyFill="1" applyBorder="1" applyAlignment="1">
      <alignment horizontal="center" vertical="center"/>
    </xf>
    <xf numFmtId="0" fontId="11" fillId="3" borderId="3" xfId="0" applyFont="1" applyFill="1" applyBorder="1" applyAlignment="1">
      <alignment horizontal="center" vertical="center"/>
    </xf>
    <xf numFmtId="4" fontId="11" fillId="3" borderId="8" xfId="0" applyNumberFormat="1" applyFont="1" applyFill="1" applyBorder="1" applyAlignment="1">
      <alignment horizontal="center" vertical="center"/>
    </xf>
    <xf numFmtId="4" fontId="11" fillId="3" borderId="9" xfId="0" applyNumberFormat="1" applyFont="1" applyFill="1" applyBorder="1" applyAlignment="1">
      <alignment horizontal="center" vertical="center"/>
    </xf>
    <xf numFmtId="0" fontId="12" fillId="0" borderId="33" xfId="0" applyFont="1" applyBorder="1" applyAlignment="1">
      <alignment horizontal="center"/>
    </xf>
    <xf numFmtId="0" fontId="12" fillId="0" borderId="31" xfId="0" applyFont="1" applyBorder="1" applyAlignment="1">
      <alignment horizontal="center"/>
    </xf>
    <xf numFmtId="0" fontId="12" fillId="2" borderId="11" xfId="0" applyFont="1" applyFill="1" applyBorder="1" applyAlignment="1" applyProtection="1">
      <alignment horizontal="left" vertical="center" wrapText="1"/>
      <protection/>
    </xf>
    <xf numFmtId="0" fontId="12" fillId="2" borderId="11" xfId="0" applyFont="1" applyFill="1" applyBorder="1" applyAlignment="1" applyProtection="1">
      <alignment horizontal="left" vertical="top" wrapText="1"/>
      <protection/>
    </xf>
    <xf numFmtId="0" fontId="12" fillId="2" borderId="51" xfId="0" applyFont="1" applyFill="1" applyBorder="1" applyAlignment="1">
      <alignment vertical="center" wrapText="1"/>
    </xf>
    <xf numFmtId="0" fontId="12" fillId="0" borderId="38" xfId="0" applyFont="1" applyBorder="1" applyAlignment="1">
      <alignment horizontal="center"/>
    </xf>
    <xf numFmtId="0" fontId="12" fillId="0" borderId="32" xfId="0" applyFont="1" applyBorder="1" applyAlignment="1">
      <alignment horizontal="center"/>
    </xf>
    <xf numFmtId="0" fontId="12" fillId="0" borderId="23" xfId="0" applyFont="1" applyBorder="1" applyAlignment="1">
      <alignment horizontal="center"/>
    </xf>
    <xf numFmtId="0" fontId="12" fillId="0" borderId="26" xfId="0" applyFont="1" applyBorder="1" applyAlignment="1">
      <alignment horizontal="center"/>
    </xf>
    <xf numFmtId="0" fontId="13" fillId="0" borderId="15" xfId="0" applyFont="1" applyBorder="1" applyAlignment="1">
      <alignment/>
    </xf>
    <xf numFmtId="0" fontId="13" fillId="0" borderId="65" xfId="0" applyFont="1" applyBorder="1" applyAlignment="1">
      <alignment/>
    </xf>
    <xf numFmtId="0" fontId="13" fillId="0" borderId="0"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12" xfId="0" applyFont="1" applyBorder="1" applyAlignment="1">
      <alignment/>
    </xf>
    <xf numFmtId="0" fontId="13" fillId="0" borderId="57" xfId="0" applyFont="1" applyBorder="1" applyAlignment="1">
      <alignment/>
    </xf>
    <xf numFmtId="0" fontId="11" fillId="2" borderId="15" xfId="0" applyFont="1" applyFill="1" applyBorder="1" applyAlignment="1">
      <alignment horizontal="center"/>
    </xf>
    <xf numFmtId="0" fontId="22" fillId="0" borderId="3" xfId="0" applyFont="1" applyFill="1" applyBorder="1" applyAlignment="1">
      <alignment horizontal="left"/>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1" fontId="11" fillId="3" borderId="8" xfId="0" applyNumberFormat="1" applyFont="1" applyFill="1" applyBorder="1" applyAlignment="1" applyProtection="1">
      <alignment horizontal="center"/>
      <protection/>
    </xf>
    <xf numFmtId="1" fontId="11" fillId="3" borderId="9" xfId="0" applyNumberFormat="1" applyFont="1" applyFill="1" applyBorder="1" applyAlignment="1" applyProtection="1">
      <alignment horizontal="center"/>
      <protection/>
    </xf>
    <xf numFmtId="0" fontId="11" fillId="2" borderId="63" xfId="0" applyFont="1" applyFill="1" applyBorder="1" applyAlignment="1">
      <alignment horizontal="center"/>
    </xf>
    <xf numFmtId="0" fontId="12" fillId="2" borderId="11" xfId="0" applyFont="1" applyFill="1" applyBorder="1" applyAlignment="1">
      <alignment horizontal="left" vertical="top"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8" xfId="0" applyFont="1" applyFill="1" applyBorder="1" applyAlignment="1" applyProtection="1">
      <alignment horizontal="center" vertical="center" wrapText="1"/>
      <protection locked="0"/>
    </xf>
    <xf numFmtId="0" fontId="11" fillId="3" borderId="9" xfId="0" applyFont="1" applyFill="1" applyBorder="1" applyAlignment="1" applyProtection="1">
      <alignment horizontal="center" vertical="center" wrapText="1"/>
      <protection locked="0"/>
    </xf>
    <xf numFmtId="0" fontId="12" fillId="2" borderId="11" xfId="0" applyFont="1" applyFill="1" applyBorder="1" applyAlignment="1">
      <alignment horizontal="left" vertical="center" wrapText="1"/>
    </xf>
    <xf numFmtId="1" fontId="11" fillId="3" borderId="23" xfId="0" applyNumberFormat="1" applyFont="1" applyFill="1" applyBorder="1" applyAlignment="1" applyProtection="1">
      <alignment horizontal="center" wrapText="1"/>
      <protection/>
    </xf>
    <xf numFmtId="1" fontId="11" fillId="3" borderId="61" xfId="0" applyNumberFormat="1" applyFont="1" applyFill="1" applyBorder="1" applyAlignment="1" applyProtection="1">
      <alignment horizontal="center" wrapText="1"/>
      <protection/>
    </xf>
    <xf numFmtId="1" fontId="11" fillId="3" borderId="26" xfId="0" applyNumberFormat="1" applyFont="1" applyFill="1" applyBorder="1" applyAlignment="1" applyProtection="1">
      <alignment horizontal="center" wrapText="1"/>
      <protection/>
    </xf>
    <xf numFmtId="0" fontId="11" fillId="3" borderId="23" xfId="0" applyFont="1" applyFill="1" applyBorder="1" applyAlignment="1">
      <alignment horizontal="center" wrapText="1"/>
    </xf>
    <xf numFmtId="0" fontId="11" fillId="3" borderId="61" xfId="0" applyFont="1" applyFill="1" applyBorder="1" applyAlignment="1">
      <alignment horizontal="center" wrapText="1"/>
    </xf>
    <xf numFmtId="0" fontId="11" fillId="3" borderId="26" xfId="0" applyFont="1" applyFill="1" applyBorder="1" applyAlignment="1">
      <alignment horizontal="center" wrapText="1"/>
    </xf>
    <xf numFmtId="0" fontId="11" fillId="0" borderId="0" xfId="0" applyFont="1" applyFill="1" applyBorder="1" applyAlignment="1">
      <alignment horizontal="left"/>
    </xf>
    <xf numFmtId="1" fontId="11" fillId="3" borderId="23" xfId="0" applyNumberFormat="1" applyFont="1" applyFill="1" applyBorder="1" applyAlignment="1" applyProtection="1">
      <alignment horizontal="center" wrapText="1"/>
      <protection locked="0"/>
    </xf>
    <xf numFmtId="1" fontId="11" fillId="3" borderId="61" xfId="0" applyNumberFormat="1" applyFont="1" applyFill="1" applyBorder="1" applyAlignment="1" applyProtection="1">
      <alignment horizontal="center" wrapText="1"/>
      <protection locked="0"/>
    </xf>
    <xf numFmtId="1" fontId="11" fillId="3" borderId="26" xfId="0" applyNumberFormat="1" applyFont="1" applyFill="1" applyBorder="1" applyAlignment="1" applyProtection="1">
      <alignment horizontal="center" wrapText="1"/>
      <protection locked="0"/>
    </xf>
    <xf numFmtId="0" fontId="12" fillId="0" borderId="0" xfId="0" applyFont="1" applyAlignment="1">
      <alignment horizontal="left" vertical="top" wrapText="1"/>
    </xf>
    <xf numFmtId="0" fontId="12" fillId="2" borderId="11" xfId="0" applyFont="1" applyFill="1" applyBorder="1" applyAlignment="1" applyProtection="1">
      <alignment horizontal="left" vertical="top" wrapText="1"/>
      <protection hidden="1"/>
    </xf>
    <xf numFmtId="0" fontId="11" fillId="3" borderId="72" xfId="0" applyFont="1" applyFill="1" applyBorder="1" applyAlignment="1">
      <alignment horizontal="center" wrapText="1"/>
    </xf>
    <xf numFmtId="0" fontId="11" fillId="3" borderId="73" xfId="0" applyFont="1" applyFill="1" applyBorder="1" applyAlignment="1">
      <alignment horizontal="center" wrapText="1"/>
    </xf>
    <xf numFmtId="0" fontId="11" fillId="3" borderId="31" xfId="0" applyFont="1" applyFill="1" applyBorder="1" applyAlignment="1">
      <alignment horizontal="center" wrapText="1"/>
    </xf>
    <xf numFmtId="0" fontId="12" fillId="0" borderId="0" xfId="0" applyFont="1" applyAlignment="1" applyProtection="1">
      <alignment horizontal="left" vertical="top" wrapText="1"/>
      <protection hidden="1"/>
    </xf>
    <xf numFmtId="1" fontId="11" fillId="3" borderId="72" xfId="0" applyNumberFormat="1" applyFont="1" applyFill="1" applyBorder="1" applyAlignment="1" applyProtection="1">
      <alignment horizontal="center" wrapText="1"/>
      <protection/>
    </xf>
    <xf numFmtId="1" fontId="11" fillId="3" borderId="73" xfId="0" applyNumberFormat="1" applyFont="1" applyFill="1" applyBorder="1" applyAlignment="1" applyProtection="1">
      <alignment horizontal="center" wrapText="1"/>
      <protection/>
    </xf>
    <xf numFmtId="1" fontId="11" fillId="3" borderId="31" xfId="0" applyNumberFormat="1" applyFont="1" applyFill="1" applyBorder="1" applyAlignment="1" applyProtection="1">
      <alignment horizontal="center" wrapText="1"/>
      <protection/>
    </xf>
    <xf numFmtId="0" fontId="12" fillId="2" borderId="23" xfId="0" applyFont="1" applyFill="1" applyBorder="1" applyAlignment="1" applyProtection="1">
      <alignment horizontal="left" vertical="center" wrapText="1"/>
      <protection hidden="1"/>
    </xf>
    <xf numFmtId="0" fontId="12" fillId="2" borderId="61" xfId="0" applyFont="1" applyFill="1" applyBorder="1" applyAlignment="1" applyProtection="1">
      <alignment horizontal="left" vertical="center" wrapText="1"/>
      <protection hidden="1"/>
    </xf>
    <xf numFmtId="0" fontId="12" fillId="2" borderId="26" xfId="0" applyFont="1" applyFill="1" applyBorder="1" applyAlignment="1" applyProtection="1">
      <alignment horizontal="left" vertical="center" wrapText="1"/>
      <protection hidden="1"/>
    </xf>
    <xf numFmtId="0" fontId="12" fillId="0" borderId="18" xfId="0" applyFont="1" applyBorder="1" applyAlignment="1">
      <alignment horizontal="center"/>
    </xf>
    <xf numFmtId="0" fontId="12" fillId="0" borderId="11" xfId="0" applyFont="1" applyBorder="1" applyAlignment="1">
      <alignment horizontal="center"/>
    </xf>
    <xf numFmtId="0" fontId="11" fillId="0" borderId="1" xfId="0" applyFont="1" applyFill="1" applyBorder="1" applyAlignment="1" applyProtection="1">
      <alignment horizontal="center" vertical="center" wrapText="1"/>
      <protection/>
    </xf>
    <xf numFmtId="0" fontId="11" fillId="0" borderId="3" xfId="0" applyFont="1" applyFill="1" applyBorder="1" applyAlignment="1" applyProtection="1">
      <alignment horizontal="center" vertical="center" wrapText="1"/>
      <protection/>
    </xf>
    <xf numFmtId="0" fontId="11" fillId="0" borderId="2" xfId="0" applyFont="1" applyFill="1" applyBorder="1" applyAlignment="1" applyProtection="1">
      <alignment horizontal="center" vertical="center" wrapText="1"/>
      <protection/>
    </xf>
    <xf numFmtId="0" fontId="0" fillId="0" borderId="3" xfId="0" applyBorder="1" applyAlignment="1">
      <alignment/>
    </xf>
    <xf numFmtId="0" fontId="11" fillId="3" borderId="14" xfId="0" applyFont="1" applyFill="1" applyBorder="1" applyAlignment="1" applyProtection="1">
      <alignment horizontal="center" vertical="center" wrapText="1"/>
      <protection/>
    </xf>
    <xf numFmtId="0" fontId="11" fillId="3" borderId="15" xfId="0" applyFont="1" applyFill="1" applyBorder="1" applyAlignment="1" applyProtection="1">
      <alignment horizontal="center" vertical="center" wrapText="1"/>
      <protection/>
    </xf>
    <xf numFmtId="0" fontId="23" fillId="2" borderId="11" xfId="0" applyFont="1" applyFill="1" applyBorder="1" applyAlignment="1" applyProtection="1">
      <alignment horizontal="left" vertical="top" wrapText="1"/>
      <protection hidden="1"/>
    </xf>
    <xf numFmtId="0" fontId="23" fillId="0" borderId="0" xfId="0" applyFont="1" applyFill="1" applyBorder="1" applyAlignment="1" applyProtection="1">
      <alignment horizontal="left" vertical="top" wrapText="1"/>
      <protection hidden="1"/>
    </xf>
    <xf numFmtId="0" fontId="0" fillId="0" borderId="0" xfId="0" applyFill="1" applyBorder="1" applyAlignment="1" applyProtection="1">
      <alignment horizontal="left" vertical="top" wrapText="1"/>
      <protection hidden="1"/>
    </xf>
    <xf numFmtId="1" fontId="11" fillId="3" borderId="5" xfId="0" applyNumberFormat="1" applyFont="1" applyFill="1" applyBorder="1" applyAlignment="1" applyProtection="1">
      <alignment horizontal="center"/>
      <protection/>
    </xf>
    <xf numFmtId="1" fontId="11" fillId="3" borderId="12" xfId="0" applyNumberFormat="1" applyFont="1" applyFill="1" applyBorder="1" applyAlignment="1" applyProtection="1">
      <alignment horizontal="center"/>
      <protection/>
    </xf>
    <xf numFmtId="1" fontId="11" fillId="3" borderId="1" xfId="0" applyNumberFormat="1" applyFont="1" applyFill="1" applyBorder="1" applyAlignment="1" applyProtection="1">
      <alignment horizontal="center"/>
      <protection/>
    </xf>
    <xf numFmtId="1" fontId="11" fillId="3" borderId="3" xfId="0" applyNumberFormat="1" applyFont="1" applyFill="1" applyBorder="1" applyAlignment="1" applyProtection="1">
      <alignment horizontal="center"/>
      <protection/>
    </xf>
    <xf numFmtId="0" fontId="12" fillId="2" borderId="51" xfId="0" applyFont="1" applyFill="1" applyBorder="1" applyAlignment="1" applyProtection="1">
      <alignment vertical="center" wrapText="1"/>
      <protection hidden="1"/>
    </xf>
    <xf numFmtId="0" fontId="12" fillId="0" borderId="0" xfId="0" applyFont="1" applyAlignment="1" applyProtection="1">
      <alignment horizontal="left" vertical="center" wrapText="1"/>
      <protection hidden="1"/>
    </xf>
    <xf numFmtId="168" fontId="11" fillId="0" borderId="74" xfId="0" applyNumberFormat="1" applyFont="1" applyBorder="1" applyAlignment="1" applyProtection="1">
      <alignment horizontal="center" vertical="center"/>
      <protection locked="0"/>
    </xf>
    <xf numFmtId="1" fontId="11" fillId="3" borderId="14" xfId="0" applyNumberFormat="1" applyFont="1" applyFill="1" applyBorder="1" applyAlignment="1" applyProtection="1">
      <alignment horizontal="center"/>
      <protection/>
    </xf>
    <xf numFmtId="1" fontId="11" fillId="3" borderId="15" xfId="0" applyNumberFormat="1" applyFont="1" applyFill="1" applyBorder="1" applyAlignment="1" applyProtection="1">
      <alignment horizontal="center"/>
      <protection/>
    </xf>
    <xf numFmtId="0" fontId="12" fillId="0" borderId="0" xfId="0" applyFont="1" applyAlignment="1">
      <alignment/>
    </xf>
    <xf numFmtId="0" fontId="12" fillId="0" borderId="0" xfId="0" applyFont="1" applyAlignment="1">
      <alignment wrapText="1"/>
    </xf>
    <xf numFmtId="0" fontId="11" fillId="3" borderId="6" xfId="0" applyFont="1" applyFill="1" applyBorder="1" applyAlignment="1">
      <alignment horizontal="center"/>
    </xf>
    <xf numFmtId="0" fontId="11" fillId="3" borderId="19" xfId="0" applyFont="1" applyFill="1" applyBorder="1" applyAlignment="1">
      <alignment horizontal="center"/>
    </xf>
    <xf numFmtId="168" fontId="11" fillId="3" borderId="22" xfId="0" applyNumberFormat="1" applyFont="1" applyFill="1" applyBorder="1" applyAlignment="1" applyProtection="1">
      <alignment horizontal="center" vertical="center"/>
      <protection locked="0"/>
    </xf>
    <xf numFmtId="168" fontId="11" fillId="3" borderId="0" xfId="0" applyNumberFormat="1" applyFont="1" applyFill="1" applyBorder="1" applyAlignment="1" applyProtection="1">
      <alignment horizontal="center" vertical="center"/>
      <protection locked="0"/>
    </xf>
    <xf numFmtId="0" fontId="12" fillId="0" borderId="11" xfId="0" applyFont="1" applyBorder="1" applyAlignment="1" applyProtection="1">
      <alignment horizontal="left"/>
      <protection locked="0"/>
    </xf>
    <xf numFmtId="0" fontId="11" fillId="3" borderId="15" xfId="0" applyFont="1" applyFill="1" applyBorder="1" applyAlignment="1">
      <alignment horizontal="center"/>
    </xf>
    <xf numFmtId="0" fontId="11" fillId="0" borderId="66" xfId="0" applyFont="1" applyBorder="1" applyAlignment="1">
      <alignment horizontal="left"/>
    </xf>
    <xf numFmtId="0" fontId="11" fillId="0" borderId="15" xfId="0" applyFont="1" applyBorder="1" applyAlignment="1">
      <alignment horizontal="left"/>
    </xf>
    <xf numFmtId="0" fontId="11" fillId="2" borderId="14" xfId="0" applyFont="1" applyFill="1" applyBorder="1" applyAlignment="1">
      <alignment horizontal="center"/>
    </xf>
    <xf numFmtId="0" fontId="11" fillId="2" borderId="11" xfId="0" applyFont="1" applyFill="1" applyBorder="1" applyAlignment="1">
      <alignment horizontal="left"/>
    </xf>
    <xf numFmtId="0" fontId="12" fillId="0" borderId="11" xfId="0" applyFont="1" applyBorder="1" applyAlignment="1">
      <alignment horizontal="left" vertical="center"/>
    </xf>
    <xf numFmtId="0" fontId="12" fillId="0" borderId="13" xfId="0" applyFont="1" applyFill="1" applyBorder="1" applyAlignment="1">
      <alignment horizontal="left" vertical="center"/>
    </xf>
    <xf numFmtId="0" fontId="11" fillId="0" borderId="13" xfId="0" applyFont="1" applyFill="1" applyBorder="1" applyAlignment="1">
      <alignment horizontal="left" vertical="center"/>
    </xf>
    <xf numFmtId="0" fontId="12" fillId="0" borderId="13" xfId="0" applyFont="1" applyBorder="1" applyAlignment="1">
      <alignment horizontal="left" vertical="center"/>
    </xf>
    <xf numFmtId="0" fontId="11" fillId="3" borderId="9" xfId="0" applyFont="1" applyFill="1" applyBorder="1" applyAlignment="1">
      <alignment horizontal="center" vertical="center"/>
    </xf>
    <xf numFmtId="0" fontId="11" fillId="2" borderId="18" xfId="0" applyFont="1" applyFill="1" applyBorder="1" applyAlignment="1">
      <alignment horizontal="left"/>
    </xf>
    <xf numFmtId="0" fontId="11" fillId="3" borderId="19" xfId="0" applyFont="1" applyFill="1" applyBorder="1" applyAlignment="1">
      <alignment horizontal="center" vertical="center"/>
    </xf>
    <xf numFmtId="0" fontId="11" fillId="2" borderId="38" xfId="0" applyFont="1" applyFill="1" applyBorder="1" applyAlignment="1">
      <alignment horizontal="left"/>
    </xf>
    <xf numFmtId="0" fontId="11" fillId="2" borderId="32" xfId="0" applyFont="1" applyFill="1" applyBorder="1" applyAlignment="1">
      <alignment horizontal="left"/>
    </xf>
    <xf numFmtId="0" fontId="35" fillId="0" borderId="18" xfId="0" applyNumberFormat="1" applyFont="1" applyFill="1" applyBorder="1" applyAlignment="1">
      <alignment horizontal="center" vertical="center" wrapText="1"/>
    </xf>
    <xf numFmtId="0" fontId="35" fillId="3" borderId="22" xfId="0" applyNumberFormat="1" applyFont="1" applyFill="1" applyBorder="1" applyAlignment="1">
      <alignment horizontal="center" vertical="center" wrapText="1"/>
    </xf>
    <xf numFmtId="0" fontId="35" fillId="3" borderId="0" xfId="0" applyNumberFormat="1" applyFont="1" applyFill="1" applyBorder="1" applyAlignment="1">
      <alignment horizontal="center" vertical="center" wrapText="1"/>
    </xf>
    <xf numFmtId="0" fontId="11" fillId="0" borderId="28" xfId="0" applyFont="1" applyFill="1" applyBorder="1" applyAlignment="1" applyProtection="1">
      <alignment horizontal="center" vertical="center" wrapText="1"/>
      <protection/>
    </xf>
    <xf numFmtId="0" fontId="11" fillId="0" borderId="46" xfId="0" applyFont="1" applyFill="1" applyBorder="1" applyAlignment="1" applyProtection="1">
      <alignment horizontal="center" vertical="center" wrapText="1"/>
      <protection/>
    </xf>
    <xf numFmtId="0" fontId="11" fillId="0" borderId="75" xfId="0" applyFont="1" applyFill="1" applyBorder="1" applyAlignment="1" applyProtection="1">
      <alignment horizontal="center" vertical="center" wrapText="1"/>
      <protection/>
    </xf>
    <xf numFmtId="0" fontId="10" fillId="0" borderId="0" xfId="0" applyFont="1" applyAlignment="1" applyProtection="1">
      <alignment/>
      <protection locked="0"/>
    </xf>
    <xf numFmtId="0" fontId="13" fillId="0" borderId="0" xfId="0" applyFont="1" applyAlignment="1" applyProtection="1">
      <alignment/>
      <protection locked="0"/>
    </xf>
    <xf numFmtId="3" fontId="12" fillId="0" borderId="0" xfId="0" applyNumberFormat="1" applyFont="1" applyAlignment="1" applyProtection="1">
      <alignment/>
      <protection locked="0"/>
    </xf>
    <xf numFmtId="0" fontId="12" fillId="0" borderId="0" xfId="0" applyFont="1" applyBorder="1" applyAlignment="1" applyProtection="1">
      <alignment/>
      <protection locked="0"/>
    </xf>
    <xf numFmtId="3" fontId="11" fillId="0" borderId="0" xfId="0" applyNumberFormat="1" applyFont="1" applyFill="1" applyBorder="1" applyAlignment="1" applyProtection="1">
      <alignment horizontal="center"/>
      <protection locked="0"/>
    </xf>
    <xf numFmtId="0" fontId="12" fillId="0" borderId="0" xfId="0" applyFont="1" applyFill="1" applyAlignment="1" applyProtection="1">
      <alignment/>
      <protection locked="0"/>
    </xf>
    <xf numFmtId="0" fontId="12" fillId="0" borderId="0" xfId="0" applyFont="1" applyFill="1" applyBorder="1" applyAlignment="1" applyProtection="1">
      <alignment horizontal="left" vertical="center" wrapText="1"/>
      <protection locked="0"/>
    </xf>
    <xf numFmtId="0" fontId="12" fillId="0" borderId="0" xfId="0" applyFont="1" applyFill="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4" fontId="12" fillId="0" borderId="0" xfId="0" applyNumberFormat="1" applyFont="1" applyAlignment="1" applyProtection="1">
      <alignment/>
      <protection locked="0"/>
    </xf>
    <xf numFmtId="0" fontId="11" fillId="0" borderId="0" xfId="0" applyFont="1" applyAlignment="1" applyProtection="1">
      <alignment/>
      <protection locked="0"/>
    </xf>
  </cellXfs>
  <cellStyles count="9">
    <cellStyle name="Normal" xfId="0"/>
    <cellStyle name="Comma" xfId="15"/>
    <cellStyle name="Comma [0]" xfId="16"/>
    <cellStyle name="Currency" xfId="17"/>
    <cellStyle name="Currency [0]" xfId="18"/>
    <cellStyle name="Followed Hyperlink"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2"/>
  <sheetViews>
    <sheetView tabSelected="1" view="pageBreakPreview" zoomScaleSheetLayoutView="100" workbookViewId="0" topLeftCell="A1">
      <selection activeCell="B13" sqref="B13"/>
    </sheetView>
  </sheetViews>
  <sheetFormatPr defaultColWidth="9.140625" defaultRowHeight="12.75"/>
  <cols>
    <col min="1" max="1" width="4.57421875" style="216" customWidth="1"/>
    <col min="2" max="2" width="57.140625" style="216" customWidth="1"/>
    <col min="3" max="3" width="13.57421875" style="220" customWidth="1"/>
    <col min="4" max="4" width="12.8515625" style="221" customWidth="1"/>
    <col min="5" max="5" width="7.8515625" style="216" customWidth="1"/>
    <col min="6" max="6" width="7.57421875" style="216" customWidth="1"/>
    <col min="7" max="9" width="0" style="216" hidden="1" customWidth="1"/>
    <col min="10" max="10" width="9.140625" style="216" customWidth="1"/>
    <col min="11" max="11" width="9.57421875" style="216" bestFit="1" customWidth="1"/>
    <col min="12" max="12" width="47.7109375" style="216" customWidth="1"/>
    <col min="13" max="16384" width="9.140625" style="216" customWidth="1"/>
  </cols>
  <sheetData>
    <row r="1" spans="1:5" s="214" customFormat="1" ht="18.75">
      <c r="A1" s="671" t="s">
        <v>24</v>
      </c>
      <c r="B1" s="672"/>
      <c r="C1" s="672"/>
      <c r="D1" s="673"/>
      <c r="E1" s="213"/>
    </row>
    <row r="2" spans="1:12" s="214" customFormat="1" ht="22.5" customHeight="1">
      <c r="A2" s="674" t="s">
        <v>234</v>
      </c>
      <c r="B2" s="659"/>
      <c r="C2" s="659"/>
      <c r="D2" s="660"/>
      <c r="E2" s="213"/>
      <c r="G2" s="214" t="s">
        <v>154</v>
      </c>
      <c r="H2" s="215"/>
      <c r="L2" s="663" t="s">
        <v>200</v>
      </c>
    </row>
    <row r="3" spans="1:12" s="214" customFormat="1" ht="18.75" customHeight="1">
      <c r="A3" s="674" t="s">
        <v>235</v>
      </c>
      <c r="B3" s="675"/>
      <c r="C3" s="675"/>
      <c r="D3" s="658"/>
      <c r="E3" s="201"/>
      <c r="G3" s="214" t="s">
        <v>150</v>
      </c>
      <c r="H3" s="215"/>
      <c r="L3" s="664"/>
    </row>
    <row r="4" spans="1:12" s="214" customFormat="1" ht="18.75" customHeight="1">
      <c r="A4" s="665" t="s">
        <v>150</v>
      </c>
      <c r="B4" s="666"/>
      <c r="C4" s="666"/>
      <c r="D4" s="667"/>
      <c r="E4" s="202"/>
      <c r="G4" s="214" t="s">
        <v>151</v>
      </c>
      <c r="H4" s="215"/>
      <c r="L4" s="664"/>
    </row>
    <row r="5" spans="1:12" s="214" customFormat="1" ht="19.5" thickBot="1">
      <c r="A5" s="655" t="s">
        <v>78</v>
      </c>
      <c r="B5" s="656"/>
      <c r="C5" s="656"/>
      <c r="D5" s="657"/>
      <c r="G5" s="214" t="s">
        <v>152</v>
      </c>
      <c r="L5" s="664"/>
    </row>
    <row r="6" spans="1:12" s="275" customFormat="1" ht="18.75" thickBot="1">
      <c r="A6" s="222"/>
      <c r="B6" s="223"/>
      <c r="C6" s="223"/>
      <c r="D6" s="224"/>
      <c r="E6" s="222"/>
      <c r="F6" s="222"/>
      <c r="G6" s="274" t="s">
        <v>153</v>
      </c>
      <c r="L6" s="664"/>
    </row>
    <row r="7" spans="1:12" s="217" customFormat="1" ht="27.75" customHeight="1" thickBot="1">
      <c r="A7" s="512"/>
      <c r="B7" s="668" t="s">
        <v>220</v>
      </c>
      <c r="C7" s="669"/>
      <c r="D7" s="670"/>
      <c r="E7" s="225"/>
      <c r="F7" s="225"/>
      <c r="G7" s="274"/>
      <c r="L7" s="664"/>
    </row>
    <row r="8" spans="1:12" s="217" customFormat="1" ht="12" customHeight="1" thickBot="1">
      <c r="A8" s="225"/>
      <c r="B8" s="225"/>
      <c r="C8" s="226"/>
      <c r="D8" s="227"/>
      <c r="E8" s="225"/>
      <c r="F8" s="225"/>
      <c r="L8" s="664"/>
    </row>
    <row r="9" spans="1:12" s="217" customFormat="1" ht="20.25">
      <c r="A9" s="228"/>
      <c r="B9" s="229" t="s">
        <v>20</v>
      </c>
      <c r="C9" s="230" t="s">
        <v>31</v>
      </c>
      <c r="D9" s="231" t="s">
        <v>21</v>
      </c>
      <c r="E9" s="225"/>
      <c r="F9" s="225"/>
      <c r="G9" s="274" t="s">
        <v>14</v>
      </c>
      <c r="L9" s="664"/>
    </row>
    <row r="10" spans="1:12" s="217" customFormat="1" ht="19.5" customHeight="1">
      <c r="A10" s="232"/>
      <c r="B10" s="233" t="s">
        <v>22</v>
      </c>
      <c r="C10" s="234"/>
      <c r="D10" s="235"/>
      <c r="E10" s="225"/>
      <c r="F10" s="225"/>
      <c r="G10" s="274" t="s">
        <v>15</v>
      </c>
      <c r="L10" s="664"/>
    </row>
    <row r="11" spans="1:12" s="217" customFormat="1" ht="16.5" customHeight="1">
      <c r="A11" s="483" t="s">
        <v>0</v>
      </c>
      <c r="B11" s="237" t="s">
        <v>23</v>
      </c>
      <c r="C11" s="323">
        <f>'A Personāls'!G6</f>
        <v>0</v>
      </c>
      <c r="D11" s="238">
        <f>IF(ISERROR(C11/$C$22),"",C11/$C$22)</f>
      </c>
      <c r="E11" s="225"/>
      <c r="F11" s="225"/>
      <c r="G11" s="274" t="s">
        <v>16</v>
      </c>
      <c r="L11" s="664"/>
    </row>
    <row r="12" spans="1:12" s="217" customFormat="1" ht="16.5" customHeight="1">
      <c r="A12" s="483" t="s">
        <v>1</v>
      </c>
      <c r="B12" s="237" t="s">
        <v>36</v>
      </c>
      <c r="C12" s="323">
        <f>'B Aprīkojums'!G6</f>
        <v>0</v>
      </c>
      <c r="D12" s="238">
        <f>IF(ISERROR(C12/$C$22),"",C12/$C$22)</f>
      </c>
      <c r="E12" s="225"/>
      <c r="F12" s="225"/>
      <c r="G12" s="274" t="s">
        <v>24</v>
      </c>
      <c r="L12" s="664"/>
    </row>
    <row r="13" spans="1:12" s="217" customFormat="1" ht="16.5" customHeight="1">
      <c r="A13" s="483" t="s">
        <v>2</v>
      </c>
      <c r="B13" s="237" t="s">
        <v>37</v>
      </c>
      <c r="C13" s="323">
        <f>'C Nekustamais īpašums'!F6</f>
        <v>0</v>
      </c>
      <c r="D13" s="238">
        <f aca="true" t="shared" si="0" ref="D13:D22">IF(ISERROR(C13/$C$22),"",C13/$C$22)</f>
      </c>
      <c r="E13" s="225"/>
      <c r="F13" s="225"/>
      <c r="G13" s="274"/>
      <c r="L13" s="664"/>
    </row>
    <row r="14" spans="1:12" s="217" customFormat="1" ht="16.5" customHeight="1">
      <c r="A14" s="483" t="s">
        <v>3</v>
      </c>
      <c r="B14" s="237" t="s">
        <v>38</v>
      </c>
      <c r="C14" s="323">
        <f>'D Apakšuzņēmēji'!F6</f>
        <v>0</v>
      </c>
      <c r="D14" s="238">
        <f t="shared" si="0"/>
      </c>
      <c r="E14" s="225"/>
      <c r="F14" s="225"/>
      <c r="G14" s="274"/>
      <c r="L14" s="664"/>
    </row>
    <row r="15" spans="1:12" s="217" customFormat="1" ht="16.5" customHeight="1">
      <c r="A15" s="236" t="s">
        <v>4</v>
      </c>
      <c r="B15" s="237" t="s">
        <v>39</v>
      </c>
      <c r="C15" s="323">
        <f>C16+C17+C18+C19+C20+C21</f>
        <v>0</v>
      </c>
      <c r="D15" s="238">
        <f t="shared" si="0"/>
      </c>
      <c r="E15" s="225"/>
      <c r="F15" s="225"/>
      <c r="G15" s="274"/>
      <c r="L15" s="664"/>
    </row>
    <row r="16" spans="1:12" s="217" customFormat="1" ht="16.5" customHeight="1">
      <c r="A16" s="483" t="s">
        <v>40</v>
      </c>
      <c r="B16" s="237" t="s">
        <v>44</v>
      </c>
      <c r="C16" s="323">
        <f>'E1 Komandējumi'!G6</f>
        <v>0</v>
      </c>
      <c r="D16" s="239">
        <f t="shared" si="0"/>
      </c>
      <c r="E16" s="225"/>
      <c r="F16" s="225"/>
      <c r="G16" s="274"/>
      <c r="L16" s="664"/>
    </row>
    <row r="17" spans="1:12" s="217" customFormat="1" ht="16.5" customHeight="1">
      <c r="A17" s="483" t="s">
        <v>41</v>
      </c>
      <c r="B17" s="237" t="s">
        <v>157</v>
      </c>
      <c r="C17" s="323">
        <f>'E2 Palīgmateriāli,pakalpojumi'!F6</f>
        <v>0</v>
      </c>
      <c r="D17" s="239">
        <f t="shared" si="0"/>
      </c>
      <c r="E17" s="225"/>
      <c r="F17" s="225"/>
      <c r="G17" s="274"/>
      <c r="L17" s="664"/>
    </row>
    <row r="18" spans="1:7" s="217" customFormat="1" ht="16.5" customHeight="1">
      <c r="A18" s="483" t="s">
        <v>42</v>
      </c>
      <c r="B18" s="237" t="s">
        <v>45</v>
      </c>
      <c r="C18" s="323">
        <f>'E3 Apmācības, semināri'!F6</f>
        <v>0</v>
      </c>
      <c r="D18" s="239">
        <f t="shared" si="0"/>
      </c>
      <c r="E18" s="225"/>
      <c r="F18" s="225"/>
      <c r="G18" s="274" t="s">
        <v>17</v>
      </c>
    </row>
    <row r="19" spans="1:7" s="217" customFormat="1" ht="16.5" customHeight="1">
      <c r="A19" s="483" t="s">
        <v>43</v>
      </c>
      <c r="B19" s="237" t="s">
        <v>48</v>
      </c>
      <c r="C19" s="323">
        <f>'E4 ES prasības'!F6</f>
        <v>0</v>
      </c>
      <c r="D19" s="239">
        <f t="shared" si="0"/>
      </c>
      <c r="E19" s="225"/>
      <c r="F19" s="225"/>
      <c r="G19" s="274" t="s">
        <v>18</v>
      </c>
    </row>
    <row r="20" spans="1:7" s="217" customFormat="1" ht="16.5" customHeight="1">
      <c r="A20" s="483" t="s">
        <v>46</v>
      </c>
      <c r="B20" s="237" t="s">
        <v>49</v>
      </c>
      <c r="C20" s="323">
        <f>'E5 Eksperti'!F6</f>
        <v>0</v>
      </c>
      <c r="D20" s="239">
        <f t="shared" si="0"/>
      </c>
      <c r="E20" s="225"/>
      <c r="F20" s="225"/>
      <c r="G20" s="274" t="s">
        <v>19</v>
      </c>
    </row>
    <row r="21" spans="1:7" s="217" customFormat="1" ht="16.5" customHeight="1">
      <c r="A21" s="483" t="s">
        <v>47</v>
      </c>
      <c r="B21" s="237" t="s">
        <v>158</v>
      </c>
      <c r="C21" s="323">
        <f>'E6 Mērķa grupas'!F6</f>
        <v>0</v>
      </c>
      <c r="D21" s="239">
        <f t="shared" si="0"/>
      </c>
      <c r="E21" s="225"/>
      <c r="F21" s="225"/>
      <c r="G21" s="274" t="s">
        <v>55</v>
      </c>
    </row>
    <row r="22" spans="1:7" s="276" customFormat="1" ht="19.5" customHeight="1" thickBot="1">
      <c r="A22" s="240" t="s">
        <v>5</v>
      </c>
      <c r="B22" s="241" t="s">
        <v>68</v>
      </c>
      <c r="C22" s="324">
        <f>ROUND(C11+C12+C13+C14+C15,0)</f>
        <v>0</v>
      </c>
      <c r="D22" s="242">
        <f t="shared" si="0"/>
      </c>
      <c r="E22" s="243"/>
      <c r="F22" s="243"/>
      <c r="G22" s="274" t="s">
        <v>56</v>
      </c>
    </row>
    <row r="23" spans="1:7" s="278" customFormat="1" ht="12" customHeight="1" thickBot="1">
      <c r="A23" s="244"/>
      <c r="B23" s="245"/>
      <c r="C23" s="322"/>
      <c r="D23" s="246"/>
      <c r="E23" s="247"/>
      <c r="F23" s="247"/>
      <c r="G23" s="277" t="s">
        <v>78</v>
      </c>
    </row>
    <row r="24" spans="1:6" s="279" customFormat="1" ht="19.5" customHeight="1">
      <c r="A24" s="248"/>
      <c r="B24" s="249" t="s">
        <v>25</v>
      </c>
      <c r="C24" s="325">
        <f>C25</f>
        <v>0</v>
      </c>
      <c r="D24" s="250">
        <f>IF(A1=G9,(IF(D14&lt;40%,20%,10%)))+IF(A1=G10,(IF((D14+D12+D13)&lt;40%,5%,2.5%)))+IF(A1=G11,(IF(D14&lt;40%,20%,10%)))</f>
        <v>0</v>
      </c>
      <c r="E24" s="251"/>
      <c r="F24" s="251"/>
    </row>
    <row r="25" spans="1:6" s="217" customFormat="1" ht="18.75" customHeight="1">
      <c r="A25" s="483" t="s">
        <v>6</v>
      </c>
      <c r="B25" s="252" t="s">
        <v>130</v>
      </c>
      <c r="C25" s="323">
        <f>ROUND('G Netiešās izmaks'!G6,0)</f>
        <v>0</v>
      </c>
      <c r="D25" s="253">
        <f>IF(ISERROR(C25/$C$22),"",C25/$C$22)</f>
      </c>
      <c r="E25" s="254" t="str">
        <f>IF(D25&gt;D24,"KĻŪDA","OK")</f>
        <v>KĻŪDA</v>
      </c>
      <c r="F25" s="255"/>
    </row>
    <row r="26" spans="1:6" s="280" customFormat="1" ht="12.75" customHeight="1" thickBot="1">
      <c r="A26" s="256"/>
      <c r="B26" s="257"/>
      <c r="C26" s="326"/>
      <c r="D26" s="258"/>
      <c r="E26" s="259"/>
      <c r="F26" s="260"/>
    </row>
    <row r="27" spans="1:6" s="217" customFormat="1" ht="18.75" customHeight="1">
      <c r="A27" s="248"/>
      <c r="B27" s="249" t="s">
        <v>98</v>
      </c>
      <c r="C27" s="325">
        <f>ROUND(C28,0)</f>
        <v>0</v>
      </c>
      <c r="D27" s="261"/>
      <c r="E27" s="262"/>
      <c r="F27" s="255"/>
    </row>
    <row r="28" spans="1:6" s="217" customFormat="1" ht="18.75" customHeight="1">
      <c r="A28" s="483" t="s">
        <v>7</v>
      </c>
      <c r="B28" s="252" t="s">
        <v>99</v>
      </c>
      <c r="C28" s="327">
        <f>'H Piešķirtie ieņēmumi'!G6</f>
        <v>0</v>
      </c>
      <c r="D28" s="473">
        <f>IF(ISERROR((C33+C34)/$C$29),"",(C33+C34)/$C$29)</f>
      </c>
      <c r="E28" s="254" t="str">
        <f>IF(D28&gt;50%,"Kļūda","OK")</f>
        <v>Kļūda</v>
      </c>
      <c r="F28" s="255"/>
    </row>
    <row r="29" spans="1:6" s="217" customFormat="1" ht="19.5" customHeight="1" thickBot="1">
      <c r="A29" s="240" t="s">
        <v>8</v>
      </c>
      <c r="B29" s="241" t="s">
        <v>100</v>
      </c>
      <c r="C29" s="324">
        <f>ROUND(C22+C24+C27,0)</f>
        <v>0</v>
      </c>
      <c r="D29" s="263"/>
      <c r="E29" s="262"/>
      <c r="F29" s="255"/>
    </row>
    <row r="30" spans="1:6" s="281" customFormat="1" ht="14.25" customHeight="1" thickBot="1">
      <c r="A30" s="264"/>
      <c r="B30" s="264"/>
      <c r="C30" s="265"/>
      <c r="D30" s="266"/>
      <c r="E30" s="267"/>
      <c r="F30" s="267"/>
    </row>
    <row r="31" spans="1:6" s="282" customFormat="1" ht="18.75" customHeight="1">
      <c r="A31" s="268"/>
      <c r="B31" s="229" t="s">
        <v>26</v>
      </c>
      <c r="C31" s="230" t="s">
        <v>29</v>
      </c>
      <c r="D31" s="231" t="s">
        <v>30</v>
      </c>
      <c r="E31" s="262"/>
      <c r="F31" s="262"/>
    </row>
    <row r="32" spans="1:6" s="217" customFormat="1" ht="17.25" customHeight="1">
      <c r="A32" s="483" t="s">
        <v>9</v>
      </c>
      <c r="B32" s="237" t="s">
        <v>112</v>
      </c>
      <c r="C32" s="323">
        <f>ROUND('J-M Ieņēmumi'!D14,0)</f>
        <v>0</v>
      </c>
      <c r="D32" s="269" t="e">
        <f>ROUND(IF(ISERROR(C32/$C$29),"",C32/$C$29),3)</f>
        <v>#VALUE!</v>
      </c>
      <c r="E32" s="270">
        <f>ROUND(IF(A4=G3,25%,15%),2)</f>
        <v>0.25</v>
      </c>
      <c r="F32" s="254" t="e">
        <f>IF(D32&gt;E32,"KĻŪDA","OK")</f>
        <v>#VALUE!</v>
      </c>
    </row>
    <row r="33" spans="1:11" s="217" customFormat="1" ht="17.25" customHeight="1">
      <c r="A33" s="483" t="s">
        <v>11</v>
      </c>
      <c r="B33" s="237" t="s">
        <v>117</v>
      </c>
      <c r="C33" s="323">
        <f>ROUND('J-M Ieņēmumi'!D8,0)</f>
        <v>0</v>
      </c>
      <c r="D33" s="269" t="e">
        <f>ROUND(IF(ISERROR(C33/$C$29),"",C33/$C$29),3)</f>
        <v>#VALUE!</v>
      </c>
      <c r="E33" s="661">
        <f>IF(A4=G4,10%,0%)+IF(A4=G5,10%,0%)+IF(A4=G6,10%,0%)</f>
        <v>0</v>
      </c>
      <c r="F33" s="662" t="e">
        <f>IF(ROUND(D33+D34+D35,2)&lt;E33,"KĻŪDA","OK")</f>
        <v>#VALUE!</v>
      </c>
      <c r="K33" s="517">
        <f>E33</f>
        <v>0</v>
      </c>
    </row>
    <row r="34" spans="1:11" s="217" customFormat="1" ht="17.25" customHeight="1">
      <c r="A34" s="483" t="s">
        <v>12</v>
      </c>
      <c r="B34" s="237" t="s">
        <v>118</v>
      </c>
      <c r="C34" s="323">
        <f>ROUND('J-M Ieņēmumi'!D9,0)</f>
        <v>0</v>
      </c>
      <c r="D34" s="269" t="e">
        <f>ROUND(IF(ISERROR(C34/$C$29),"",C34/$C$29),3)</f>
        <v>#VALUE!</v>
      </c>
      <c r="E34" s="661"/>
      <c r="F34" s="662"/>
      <c r="K34" s="517"/>
    </row>
    <row r="35" spans="1:6" s="217" customFormat="1" ht="18.75" customHeight="1">
      <c r="A35" s="483" t="s">
        <v>10</v>
      </c>
      <c r="B35" s="237" t="s">
        <v>27</v>
      </c>
      <c r="C35" s="323">
        <f>ROUND('J-M Ieņēmumi'!D10,0)</f>
        <v>0</v>
      </c>
      <c r="D35" s="238" t="e">
        <f>ROUND(IF(ISERROR(C35/$C$29),"",C35/$C$29),3)</f>
        <v>#VALUE!</v>
      </c>
      <c r="E35" s="661"/>
      <c r="F35" s="662"/>
    </row>
    <row r="36" spans="1:11" s="217" customFormat="1" ht="18.75" customHeight="1">
      <c r="A36" s="483" t="s">
        <v>119</v>
      </c>
      <c r="B36" s="237" t="s">
        <v>28</v>
      </c>
      <c r="C36" s="323">
        <f>ROUND('J-M Ieņēmumi'!D36,0)</f>
        <v>0</v>
      </c>
      <c r="D36" s="269" t="e">
        <f>ROUND(IF(ISERROR(C36/$C$29),"",C36/$C$29),3)</f>
        <v>#VALUE!</v>
      </c>
      <c r="E36" s="254" t="e">
        <f>IF(D36&gt;75%,"KĻŪDA","OK")</f>
        <v>#VALUE!</v>
      </c>
      <c r="F36" s="262"/>
      <c r="K36" s="523"/>
    </row>
    <row r="37" spans="1:6" s="217" customFormat="1" ht="18.75" customHeight="1" thickBot="1">
      <c r="A37" s="240" t="s">
        <v>120</v>
      </c>
      <c r="B37" s="271" t="s">
        <v>146</v>
      </c>
      <c r="C37" s="324">
        <f>ROUND(SUM(C32:C36),0)</f>
        <v>0</v>
      </c>
      <c r="D37" s="445" t="e">
        <f>SUM(D32:D36)</f>
        <v>#VALUE!</v>
      </c>
      <c r="E37" s="254" t="str">
        <f>IF(ROUND(C37,2)&lt;&gt;ROUND(C29,2),"budžets nav līdzsvarā","OK")</f>
        <v>OK</v>
      </c>
      <c r="F37" s="262"/>
    </row>
    <row r="38" spans="1:6" s="217" customFormat="1" ht="22.5" customHeight="1">
      <c r="A38" s="225"/>
      <c r="B38" s="225"/>
      <c r="C38" s="272"/>
      <c r="D38" s="273"/>
      <c r="E38" s="225"/>
      <c r="F38" s="225"/>
    </row>
    <row r="39" spans="1:6" s="217" customFormat="1" ht="22.5" customHeight="1">
      <c r="A39" s="225"/>
      <c r="B39" s="225"/>
      <c r="C39" s="272"/>
      <c r="D39" s="273"/>
      <c r="E39" s="225"/>
      <c r="F39" s="225"/>
    </row>
    <row r="40" spans="1:6" s="217" customFormat="1" ht="12.75">
      <c r="A40" s="225"/>
      <c r="B40" s="225"/>
      <c r="C40" s="226"/>
      <c r="D40" s="227"/>
      <c r="E40" s="225"/>
      <c r="F40" s="225"/>
    </row>
    <row r="41" spans="1:4" ht="12.75">
      <c r="A41" s="217"/>
      <c r="B41" s="217"/>
      <c r="C41" s="218"/>
      <c r="D41" s="219"/>
    </row>
    <row r="42" spans="1:4" ht="12.75">
      <c r="A42" s="217"/>
      <c r="B42" s="217"/>
      <c r="C42" s="218"/>
      <c r="D42" s="219"/>
    </row>
  </sheetData>
  <sheetProtection password="DEDD" sheet="1" objects="1" formatCells="0" formatColumns="0" formatRows="0"/>
  <mergeCells count="9">
    <mergeCell ref="A1:D1"/>
    <mergeCell ref="A3:D3"/>
    <mergeCell ref="A2:D2"/>
    <mergeCell ref="A5:D5"/>
    <mergeCell ref="E33:E35"/>
    <mergeCell ref="F33:F35"/>
    <mergeCell ref="L2:L17"/>
    <mergeCell ref="A4:D4"/>
    <mergeCell ref="B7:D7"/>
  </mergeCells>
  <dataValidations count="4">
    <dataValidation type="list" allowBlank="1" showInputMessage="1" showErrorMessage="1" sqref="A5:D5">
      <formula1>$G$18:$G$23</formula1>
    </dataValidation>
    <dataValidation type="list" allowBlank="1" showInputMessage="1" showErrorMessage="1" sqref="A1:D1">
      <formula1>$G$9:$G$12</formula1>
    </dataValidation>
    <dataValidation type="list" allowBlank="1" showInputMessage="1" showErrorMessage="1" sqref="E4">
      <formula1>$H$1:$H$3</formula1>
    </dataValidation>
    <dataValidation type="list" allowBlank="1" showInputMessage="1" showErrorMessage="1" sqref="A4:D4">
      <formula1>$G$2:$G$6</formula1>
    </dataValidation>
  </dataValidations>
  <hyperlinks>
    <hyperlink ref="A11" location="'A Personāls'!A1" display="A"/>
    <hyperlink ref="A12" location="'B Aprīkojums'!A1" display="'B Aprīkojums'!A1"/>
    <hyperlink ref="A13" location="'C Nekustamais īpašums'!A1" display="C"/>
    <hyperlink ref="A14" location="'D Apakšuzņēmēji'!A1" display="D"/>
    <hyperlink ref="A16" location="'E1 Komandējumi'!A1" display="E1"/>
    <hyperlink ref="A17" location="'E2 Palīgmateriāli,pakalpojumi'!A1" display="E2"/>
    <hyperlink ref="A18" location="'E3 Apmācības, semināri'!A1" display="E3"/>
    <hyperlink ref="A19" location="'E4 ES prasības'!A1" display="E4"/>
    <hyperlink ref="A20" location="'E5 Eksperti'!A1" display="E5"/>
    <hyperlink ref="A21" location="'E6 Mērķa grupas'!A1" display="E6"/>
    <hyperlink ref="A25" location="'G Netiešās izmaks'!A1" display="G"/>
    <hyperlink ref="A28" location="'H Piešķirtie ieņēmumi'!A1" display="H"/>
    <hyperlink ref="A32" location="'J-M Ieņēmumi'!A1" display="J"/>
    <hyperlink ref="A33" location="'J-M Ieņēmumi'!A1" display="K"/>
    <hyperlink ref="A34" location="'J-M Ieņēmumi'!A1" display="L"/>
    <hyperlink ref="A35" location="'J-M Ieņēmumi'!A1" display="M"/>
    <hyperlink ref="A36" location="'J-M Ieņēmumi'!Print_Area" display="N"/>
  </hyperlinks>
  <printOptions horizontalCentered="1"/>
  <pageMargins left="0.5905511811023623" right="0.1968503937007874" top="0.7874015748031497" bottom="0.984251968503937" header="0.5118110236220472" footer="0.5118110236220472"/>
  <pageSetup horizontalDpi="600" verticalDpi="600" orientation="portrait" paperSize="9" scale="94" r:id="rId1"/>
  <headerFooter alignWithMargins="0">
    <oddHeader>&amp;R&amp;D</oddHeader>
    <oddFooter>&amp;R5.1. Kopējais budžets
_____</oddFooter>
  </headerFooter>
</worksheet>
</file>

<file path=xl/worksheets/sheet10.xml><?xml version="1.0" encoding="utf-8"?>
<worksheet xmlns="http://schemas.openxmlformats.org/spreadsheetml/2006/main" xmlns:r="http://schemas.openxmlformats.org/officeDocument/2006/relationships">
  <dimension ref="A1:K56"/>
  <sheetViews>
    <sheetView view="pageBreakPreview" zoomScaleSheetLayoutView="100" workbookViewId="0" topLeftCell="A1">
      <selection activeCell="D19" sqref="D19"/>
    </sheetView>
  </sheetViews>
  <sheetFormatPr defaultColWidth="9.140625" defaultRowHeight="12.75"/>
  <cols>
    <col min="1" max="1" width="8.7109375" style="8" customWidth="1"/>
    <col min="2" max="2" width="29.8515625" style="8" customWidth="1"/>
    <col min="3" max="3" width="10.00390625" style="8" customWidth="1"/>
    <col min="4" max="4" width="12.57421875" style="8" customWidth="1"/>
    <col min="5" max="5" width="14.7109375" style="8" customWidth="1"/>
    <col min="6" max="6" width="12.00390625" style="8" customWidth="1"/>
    <col min="7" max="7" width="11.57421875" style="447" customWidth="1"/>
    <col min="8" max="8" width="10.421875" style="0" hidden="1" customWidth="1"/>
    <col min="9" max="9" width="9.140625" style="0" hidden="1" customWidth="1"/>
    <col min="11" max="11" width="39.421875" style="0" customWidth="1"/>
  </cols>
  <sheetData>
    <row r="1" spans="1:6" ht="15.75">
      <c r="A1" s="653" t="str">
        <f>'Kopējais budžets'!A1:C1</f>
        <v>Izvēlēties fondu</v>
      </c>
      <c r="B1" s="697"/>
      <c r="C1" s="654"/>
      <c r="D1" s="654"/>
      <c r="E1" s="654"/>
      <c r="F1" s="648"/>
    </row>
    <row r="2" spans="1:11" ht="25.5" customHeight="1">
      <c r="A2" s="641" t="str">
        <f>'Kopējais budžets'!A2:C2</f>
        <v>Ierakstīt projekta nosaukumu</v>
      </c>
      <c r="B2" s="698"/>
      <c r="C2" s="642"/>
      <c r="D2" s="642"/>
      <c r="E2" s="642"/>
      <c r="F2" s="643"/>
      <c r="J2" s="1"/>
      <c r="K2" s="1"/>
    </row>
    <row r="3" spans="1:11" ht="16.5" thickBot="1">
      <c r="A3" s="644" t="str">
        <f>'Kopējais budžets'!A3:C3</f>
        <v>Ierakstīt projekta iesniedzēja institūcijas nosaukumu</v>
      </c>
      <c r="B3" s="699"/>
      <c r="C3" s="645"/>
      <c r="D3" s="645"/>
      <c r="E3" s="645"/>
      <c r="F3" s="646"/>
      <c r="J3" s="1"/>
      <c r="K3" s="1"/>
    </row>
    <row r="4" spans="1:9" ht="12" customHeight="1" thickBot="1">
      <c r="A4" s="9"/>
      <c r="B4" s="9"/>
      <c r="C4" s="9"/>
      <c r="D4" s="9"/>
      <c r="E4" s="9"/>
      <c r="F4" s="9"/>
      <c r="G4" s="850"/>
      <c r="I4" t="s">
        <v>185</v>
      </c>
    </row>
    <row r="5" spans="1:9" ht="16.5" thickBot="1">
      <c r="A5" s="486" t="s">
        <v>42</v>
      </c>
      <c r="B5" s="733" t="s">
        <v>213</v>
      </c>
      <c r="C5" s="702"/>
      <c r="D5" s="702"/>
      <c r="E5" s="773"/>
      <c r="F5" s="72" t="s">
        <v>35</v>
      </c>
      <c r="G5" s="851"/>
      <c r="I5" t="s">
        <v>129</v>
      </c>
    </row>
    <row r="6" spans="1:9" ht="16.5" thickBot="1">
      <c r="A6" s="19"/>
      <c r="B6" s="36"/>
      <c r="C6" s="736"/>
      <c r="D6" s="736"/>
      <c r="E6" s="737"/>
      <c r="F6" s="296">
        <f>ROUND(F8+F23,0)</f>
        <v>0</v>
      </c>
      <c r="I6" t="s">
        <v>128</v>
      </c>
    </row>
    <row r="7" spans="6:9" ht="11.25" customHeight="1" thickBot="1">
      <c r="F7" s="21"/>
      <c r="G7" s="851"/>
      <c r="H7" s="6"/>
      <c r="I7" t="s">
        <v>201</v>
      </c>
    </row>
    <row r="8" spans="1:7" ht="20.25" customHeight="1" thickBot="1">
      <c r="A8" s="775" t="s">
        <v>92</v>
      </c>
      <c r="B8" s="776"/>
      <c r="C8" s="776"/>
      <c r="D8" s="776"/>
      <c r="E8" s="776"/>
      <c r="F8" s="363">
        <f>SUM(F10:F22)</f>
        <v>0</v>
      </c>
      <c r="G8" s="453"/>
    </row>
    <row r="9" spans="1:11" ht="45.75" customHeight="1" thickBot="1">
      <c r="A9" s="439" t="s">
        <v>94</v>
      </c>
      <c r="B9" s="440" t="s">
        <v>111</v>
      </c>
      <c r="C9" s="440" t="s">
        <v>33</v>
      </c>
      <c r="D9" s="440" t="s">
        <v>59</v>
      </c>
      <c r="E9" s="440" t="s">
        <v>34</v>
      </c>
      <c r="F9" s="441" t="s">
        <v>35</v>
      </c>
      <c r="G9" s="453"/>
      <c r="K9" s="647" t="s">
        <v>197</v>
      </c>
    </row>
    <row r="10" spans="1:11" ht="15">
      <c r="A10" s="530"/>
      <c r="B10" s="531"/>
      <c r="C10" s="208"/>
      <c r="D10" s="532"/>
      <c r="E10" s="208"/>
      <c r="F10" s="364">
        <f>C10*E10</f>
        <v>0</v>
      </c>
      <c r="G10" s="453" t="s">
        <v>185</v>
      </c>
      <c r="H10">
        <v>1</v>
      </c>
      <c r="I10">
        <f aca="true" t="shared" si="0" ref="I10:I19">IF($A$10=H10,$F$10,0)+IF($A$11=H10,$F$11,0)+IF($A$12=H10,$F$12,0)+IF($A$13=H10,$F$13,0)+IF($A$14=H10,$F$14,0)+IF($A$15=H10,$F$15,0)+IF($A$16=H10,$F$16,0)+IF($A$18=H10,$F$18,0)+IF($A$19=H10,$F$19,0)+IF($A$20=H10,$F$20,0)+IF($A$21=H10,$F$21,0)+IF($A$22=H10,$F$22,0)+IF($A$25=H10,$F$25,0)+IF($A$26=H10,$F$26,0)+IF($A$27=H10,$F$27,0)+IF($A$28=H10,$F$28,0)+IF($A$29=H10,$F$29,0)+IF($A$30=H10,$F$30,0)+IF($A$31=H10,$F$31,0)+IF($A$32=H10,$F$32,0)+IF($A$33=H10,$F$33,0)+IF($A$34=H10,$F$34,0)+IF($A$35=H10,$F$35,0)+IF($A$36=H10,$F$36,0)+IF($A$37=H10,$F$37,0)+IF($A$38=H10,$F$38,0)+IF($A$39=H10,$F$39,0)+IF($A$40=H10,$F$40,0)+IF($A$41=H10,$F$41,0)+IF($A$42=H10,$F$42,0)+IF($A$43=H10,$F$43,0)+IF($A$44=H10,$F$44,0)+IF($A$45=H10,$F$45,0)+IF($A$46=H10,$F$46,0)</f>
        <v>0</v>
      </c>
      <c r="K10" s="640"/>
    </row>
    <row r="11" spans="1:11" ht="15">
      <c r="A11" s="149"/>
      <c r="B11" s="45"/>
      <c r="C11" s="46"/>
      <c r="D11" s="169"/>
      <c r="E11" s="46"/>
      <c r="F11" s="335">
        <f>C11*E11</f>
        <v>0</v>
      </c>
      <c r="G11" s="453" t="s">
        <v>185</v>
      </c>
      <c r="H11">
        <v>2</v>
      </c>
      <c r="I11">
        <f t="shared" si="0"/>
        <v>0</v>
      </c>
      <c r="K11" s="640"/>
    </row>
    <row r="12" spans="1:11" ht="15">
      <c r="A12" s="149"/>
      <c r="B12" s="45"/>
      <c r="C12" s="46"/>
      <c r="D12" s="169"/>
      <c r="E12" s="46"/>
      <c r="F12" s="335">
        <f aca="true" t="shared" si="1" ref="F12:F21">C12*E12</f>
        <v>0</v>
      </c>
      <c r="G12" s="453" t="s">
        <v>185</v>
      </c>
      <c r="H12">
        <v>3</v>
      </c>
      <c r="I12">
        <f t="shared" si="0"/>
        <v>0</v>
      </c>
      <c r="K12" s="640"/>
    </row>
    <row r="13" spans="1:11" ht="15">
      <c r="A13" s="149"/>
      <c r="B13" s="45"/>
      <c r="C13" s="46"/>
      <c r="D13" s="169"/>
      <c r="E13" s="46"/>
      <c r="F13" s="335">
        <f t="shared" si="1"/>
        <v>0</v>
      </c>
      <c r="G13" s="453" t="s">
        <v>185</v>
      </c>
      <c r="H13">
        <v>4</v>
      </c>
      <c r="I13">
        <f t="shared" si="0"/>
        <v>0</v>
      </c>
      <c r="K13" s="640"/>
    </row>
    <row r="14" spans="1:11" ht="15">
      <c r="A14" s="149"/>
      <c r="B14" s="45"/>
      <c r="C14" s="46"/>
      <c r="D14" s="46"/>
      <c r="E14" s="46"/>
      <c r="F14" s="335">
        <f t="shared" si="1"/>
        <v>0</v>
      </c>
      <c r="G14" s="453" t="s">
        <v>185</v>
      </c>
      <c r="H14">
        <v>5</v>
      </c>
      <c r="I14">
        <f t="shared" si="0"/>
        <v>0</v>
      </c>
      <c r="K14" s="640"/>
    </row>
    <row r="15" spans="1:11" ht="15">
      <c r="A15" s="149"/>
      <c r="B15" s="45"/>
      <c r="C15" s="46"/>
      <c r="D15" s="46"/>
      <c r="E15" s="46"/>
      <c r="F15" s="335">
        <f t="shared" si="1"/>
        <v>0</v>
      </c>
      <c r="G15" s="453" t="s">
        <v>185</v>
      </c>
      <c r="H15">
        <v>6</v>
      </c>
      <c r="I15">
        <f t="shared" si="0"/>
        <v>0</v>
      </c>
      <c r="K15" s="640"/>
    </row>
    <row r="16" spans="1:11" ht="15">
      <c r="A16" s="149"/>
      <c r="B16" s="92"/>
      <c r="C16" s="46"/>
      <c r="D16" s="46"/>
      <c r="E16" s="46"/>
      <c r="F16" s="335">
        <f t="shared" si="1"/>
        <v>0</v>
      </c>
      <c r="G16" s="453" t="s">
        <v>185</v>
      </c>
      <c r="H16">
        <v>7</v>
      </c>
      <c r="I16">
        <f t="shared" si="0"/>
        <v>0</v>
      </c>
      <c r="K16" s="640"/>
    </row>
    <row r="17" spans="1:11" ht="15">
      <c r="A17" s="149"/>
      <c r="B17" s="92"/>
      <c r="C17" s="46"/>
      <c r="D17" s="46"/>
      <c r="E17" s="46"/>
      <c r="F17" s="335">
        <f t="shared" si="1"/>
        <v>0</v>
      </c>
      <c r="G17" s="453" t="s">
        <v>185</v>
      </c>
      <c r="H17">
        <v>8</v>
      </c>
      <c r="I17">
        <f t="shared" si="0"/>
        <v>0</v>
      </c>
      <c r="K17" s="640"/>
    </row>
    <row r="18" spans="1:9" ht="15">
      <c r="A18" s="149"/>
      <c r="B18" s="45"/>
      <c r="C18" s="46"/>
      <c r="D18" s="46"/>
      <c r="E18" s="46"/>
      <c r="F18" s="335">
        <f t="shared" si="1"/>
        <v>0</v>
      </c>
      <c r="G18" s="453" t="s">
        <v>185</v>
      </c>
      <c r="H18">
        <v>9</v>
      </c>
      <c r="I18">
        <f t="shared" si="0"/>
        <v>0</v>
      </c>
    </row>
    <row r="19" spans="1:9" ht="15">
      <c r="A19" s="149"/>
      <c r="B19" s="45"/>
      <c r="C19" s="46"/>
      <c r="D19" s="46"/>
      <c r="E19" s="46"/>
      <c r="F19" s="335">
        <f t="shared" si="1"/>
        <v>0</v>
      </c>
      <c r="G19" s="453" t="s">
        <v>185</v>
      </c>
      <c r="H19">
        <v>10</v>
      </c>
      <c r="I19">
        <f t="shared" si="0"/>
        <v>0</v>
      </c>
    </row>
    <row r="20" spans="1:7" ht="15">
      <c r="A20" s="149"/>
      <c r="B20" s="45"/>
      <c r="C20" s="46"/>
      <c r="D20" s="46"/>
      <c r="E20" s="46"/>
      <c r="F20" s="335">
        <f t="shared" si="1"/>
        <v>0</v>
      </c>
      <c r="G20" s="453" t="s">
        <v>185</v>
      </c>
    </row>
    <row r="21" spans="1:9" ht="15">
      <c r="A21" s="149"/>
      <c r="B21" s="45"/>
      <c r="C21" s="46"/>
      <c r="D21" s="46"/>
      <c r="E21" s="46"/>
      <c r="F21" s="335">
        <f t="shared" si="1"/>
        <v>0</v>
      </c>
      <c r="G21" s="453" t="s">
        <v>185</v>
      </c>
      <c r="H21">
        <f>SUM(I10:I19)</f>
        <v>0</v>
      </c>
      <c r="I21" t="s">
        <v>144</v>
      </c>
    </row>
    <row r="22" spans="1:7" ht="15.75" thickBot="1">
      <c r="A22" s="533"/>
      <c r="B22" s="135"/>
      <c r="C22" s="211"/>
      <c r="D22" s="211"/>
      <c r="E22" s="211"/>
      <c r="F22" s="381">
        <f>C22*E22</f>
        <v>0</v>
      </c>
      <c r="G22" s="453" t="s">
        <v>185</v>
      </c>
    </row>
    <row r="23" spans="1:7" ht="23.25" customHeight="1" thickBot="1">
      <c r="A23" s="777" t="s">
        <v>93</v>
      </c>
      <c r="B23" s="778"/>
      <c r="C23" s="778"/>
      <c r="D23" s="778"/>
      <c r="E23" s="778"/>
      <c r="F23" s="357">
        <f>SUM(F25:F46)</f>
        <v>0</v>
      </c>
      <c r="G23" s="453"/>
    </row>
    <row r="24" spans="1:7" ht="48" thickBot="1">
      <c r="A24" s="439" t="s">
        <v>94</v>
      </c>
      <c r="B24" s="440" t="s">
        <v>111</v>
      </c>
      <c r="C24" s="440" t="s">
        <v>33</v>
      </c>
      <c r="D24" s="440" t="s">
        <v>59</v>
      </c>
      <c r="E24" s="440" t="s">
        <v>34</v>
      </c>
      <c r="F24" s="441" t="s">
        <v>35</v>
      </c>
      <c r="G24" s="453"/>
    </row>
    <row r="25" spans="1:7" ht="15">
      <c r="A25" s="146"/>
      <c r="B25" s="125"/>
      <c r="C25" s="126"/>
      <c r="D25" s="126"/>
      <c r="E25" s="126"/>
      <c r="F25" s="364">
        <f>C25*E25</f>
        <v>0</v>
      </c>
      <c r="G25" s="453" t="s">
        <v>185</v>
      </c>
    </row>
    <row r="26" spans="1:7" ht="15">
      <c r="A26" s="147"/>
      <c r="B26" s="92"/>
      <c r="C26" s="118"/>
      <c r="D26" s="118"/>
      <c r="E26" s="118"/>
      <c r="F26" s="335">
        <f>C26*E26</f>
        <v>0</v>
      </c>
      <c r="G26" s="453" t="s">
        <v>185</v>
      </c>
    </row>
    <row r="27" spans="1:7" ht="15">
      <c r="A27" s="147"/>
      <c r="B27" s="119"/>
      <c r="C27" s="118"/>
      <c r="D27" s="365"/>
      <c r="E27" s="118"/>
      <c r="F27" s="335">
        <f aca="true" t="shared" si="2" ref="F27:F45">C27*E27</f>
        <v>0</v>
      </c>
      <c r="G27" s="453" t="s">
        <v>185</v>
      </c>
    </row>
    <row r="28" spans="1:7" ht="15">
      <c r="A28" s="147"/>
      <c r="B28" s="92"/>
      <c r="C28" s="118"/>
      <c r="D28" s="118"/>
      <c r="E28" s="118"/>
      <c r="F28" s="335">
        <f t="shared" si="2"/>
        <v>0</v>
      </c>
      <c r="G28" s="453" t="s">
        <v>185</v>
      </c>
    </row>
    <row r="29" spans="1:7" ht="15">
      <c r="A29" s="147"/>
      <c r="B29" s="120"/>
      <c r="C29" s="118"/>
      <c r="D29" s="118"/>
      <c r="E29" s="118"/>
      <c r="F29" s="335">
        <f t="shared" si="2"/>
        <v>0</v>
      </c>
      <c r="G29" s="453" t="s">
        <v>185</v>
      </c>
    </row>
    <row r="30" spans="1:7" ht="15">
      <c r="A30" s="147"/>
      <c r="B30" s="92"/>
      <c r="C30" s="118"/>
      <c r="D30" s="118"/>
      <c r="E30" s="118"/>
      <c r="F30" s="335">
        <f t="shared" si="2"/>
        <v>0</v>
      </c>
      <c r="G30" s="453" t="s">
        <v>185</v>
      </c>
    </row>
    <row r="31" spans="1:7" ht="15">
      <c r="A31" s="147"/>
      <c r="B31" s="92"/>
      <c r="C31" s="118"/>
      <c r="D31" s="118"/>
      <c r="E31" s="118"/>
      <c r="F31" s="335">
        <f t="shared" si="2"/>
        <v>0</v>
      </c>
      <c r="G31" s="453" t="s">
        <v>185</v>
      </c>
    </row>
    <row r="32" spans="1:7" ht="15">
      <c r="A32" s="147"/>
      <c r="B32" s="92"/>
      <c r="C32" s="118"/>
      <c r="D32" s="118"/>
      <c r="E32" s="118"/>
      <c r="F32" s="335">
        <f t="shared" si="2"/>
        <v>0</v>
      </c>
      <c r="G32" s="453" t="s">
        <v>185</v>
      </c>
    </row>
    <row r="33" spans="1:7" ht="15">
      <c r="A33" s="147"/>
      <c r="B33" s="92"/>
      <c r="C33" s="118"/>
      <c r="D33" s="118"/>
      <c r="E33" s="118"/>
      <c r="F33" s="335">
        <f t="shared" si="2"/>
        <v>0</v>
      </c>
      <c r="G33" s="453" t="s">
        <v>185</v>
      </c>
    </row>
    <row r="34" spans="1:7" ht="15">
      <c r="A34" s="147"/>
      <c r="B34" s="92"/>
      <c r="C34" s="118"/>
      <c r="D34" s="118"/>
      <c r="E34" s="118"/>
      <c r="F34" s="335">
        <f t="shared" si="2"/>
        <v>0</v>
      </c>
      <c r="G34" s="453" t="s">
        <v>185</v>
      </c>
    </row>
    <row r="35" spans="1:7" ht="15">
      <c r="A35" s="147"/>
      <c r="B35" s="92"/>
      <c r="C35" s="118"/>
      <c r="D35" s="118"/>
      <c r="E35" s="118"/>
      <c r="F35" s="335">
        <f t="shared" si="2"/>
        <v>0</v>
      </c>
      <c r="G35" s="453" t="s">
        <v>185</v>
      </c>
    </row>
    <row r="36" spans="1:7" ht="15">
      <c r="A36" s="147"/>
      <c r="B36" s="92"/>
      <c r="C36" s="118"/>
      <c r="D36" s="118"/>
      <c r="E36" s="118"/>
      <c r="F36" s="335">
        <f t="shared" si="2"/>
        <v>0</v>
      </c>
      <c r="G36" s="453" t="s">
        <v>185</v>
      </c>
    </row>
    <row r="37" spans="1:7" ht="15">
      <c r="A37" s="147"/>
      <c r="B37" s="92"/>
      <c r="C37" s="121"/>
      <c r="D37" s="366"/>
      <c r="E37" s="121"/>
      <c r="F37" s="335">
        <f t="shared" si="2"/>
        <v>0</v>
      </c>
      <c r="G37" s="453" t="s">
        <v>185</v>
      </c>
    </row>
    <row r="38" spans="1:7" ht="15">
      <c r="A38" s="147"/>
      <c r="B38" s="92"/>
      <c r="C38" s="121"/>
      <c r="D38" s="366"/>
      <c r="E38" s="121"/>
      <c r="F38" s="335">
        <f t="shared" si="2"/>
        <v>0</v>
      </c>
      <c r="G38" s="453" t="s">
        <v>185</v>
      </c>
    </row>
    <row r="39" spans="1:7" ht="15">
      <c r="A39" s="147"/>
      <c r="B39" s="92"/>
      <c r="C39" s="122"/>
      <c r="D39" s="366"/>
      <c r="E39" s="122"/>
      <c r="F39" s="335">
        <f t="shared" si="2"/>
        <v>0</v>
      </c>
      <c r="G39" s="453" t="s">
        <v>185</v>
      </c>
    </row>
    <row r="40" spans="1:7" ht="15">
      <c r="A40" s="147"/>
      <c r="B40" s="92"/>
      <c r="C40" s="122"/>
      <c r="D40" s="366"/>
      <c r="E40" s="122"/>
      <c r="F40" s="335">
        <f t="shared" si="2"/>
        <v>0</v>
      </c>
      <c r="G40" s="453" t="s">
        <v>185</v>
      </c>
    </row>
    <row r="41" spans="1:7" ht="15">
      <c r="A41" s="147"/>
      <c r="B41" s="92"/>
      <c r="C41" s="122"/>
      <c r="D41" s="366"/>
      <c r="E41" s="122"/>
      <c r="F41" s="335">
        <f t="shared" si="2"/>
        <v>0</v>
      </c>
      <c r="G41" s="453" t="s">
        <v>185</v>
      </c>
    </row>
    <row r="42" spans="1:7" ht="15">
      <c r="A42" s="147"/>
      <c r="B42" s="92"/>
      <c r="C42" s="122"/>
      <c r="D42" s="366"/>
      <c r="E42" s="123"/>
      <c r="F42" s="335">
        <f t="shared" si="2"/>
        <v>0</v>
      </c>
      <c r="G42" s="453" t="s">
        <v>185</v>
      </c>
    </row>
    <row r="43" spans="1:7" ht="15">
      <c r="A43" s="147"/>
      <c r="B43" s="92"/>
      <c r="C43" s="122"/>
      <c r="D43" s="366"/>
      <c r="E43" s="123"/>
      <c r="F43" s="335">
        <f t="shared" si="2"/>
        <v>0</v>
      </c>
      <c r="G43" s="453" t="s">
        <v>185</v>
      </c>
    </row>
    <row r="44" spans="1:7" ht="15">
      <c r="A44" s="147"/>
      <c r="B44" s="92"/>
      <c r="C44" s="122"/>
      <c r="D44" s="366"/>
      <c r="E44" s="123"/>
      <c r="F44" s="335">
        <f t="shared" si="2"/>
        <v>0</v>
      </c>
      <c r="G44" s="453" t="s">
        <v>185</v>
      </c>
    </row>
    <row r="45" spans="1:7" ht="15">
      <c r="A45" s="147"/>
      <c r="B45" s="92"/>
      <c r="C45" s="123"/>
      <c r="D45" s="366"/>
      <c r="E45" s="123"/>
      <c r="F45" s="335">
        <f t="shared" si="2"/>
        <v>0</v>
      </c>
      <c r="G45" s="453" t="s">
        <v>185</v>
      </c>
    </row>
    <row r="46" spans="1:7" ht="15.75" thickBot="1">
      <c r="A46" s="148"/>
      <c r="B46" s="431"/>
      <c r="C46" s="124"/>
      <c r="D46" s="367"/>
      <c r="E46" s="124"/>
      <c r="F46" s="381">
        <f>C46*E46</f>
        <v>0</v>
      </c>
      <c r="G46" s="453" t="s">
        <v>185</v>
      </c>
    </row>
    <row r="48" spans="1:6" ht="15">
      <c r="A48" s="779" t="s">
        <v>177</v>
      </c>
      <c r="B48" s="779"/>
      <c r="C48" s="779"/>
      <c r="D48" s="779"/>
      <c r="E48" s="779"/>
      <c r="F48" s="779"/>
    </row>
    <row r="49" spans="1:6" ht="15">
      <c r="A49" s="779"/>
      <c r="B49" s="779"/>
      <c r="C49" s="779"/>
      <c r="D49" s="779"/>
      <c r="E49" s="779"/>
      <c r="F49" s="779"/>
    </row>
    <row r="50" spans="1:6" ht="17.25" customHeight="1">
      <c r="A50" s="779"/>
      <c r="B50" s="779"/>
      <c r="C50" s="779"/>
      <c r="D50" s="779"/>
      <c r="E50" s="779"/>
      <c r="F50" s="779"/>
    </row>
    <row r="51" spans="1:6" ht="48.75" customHeight="1">
      <c r="A51" s="774" t="s">
        <v>178</v>
      </c>
      <c r="B51" s="774"/>
      <c r="C51" s="774"/>
      <c r="D51" s="774"/>
      <c r="E51" s="774"/>
      <c r="F51" s="774"/>
    </row>
    <row r="52" spans="1:6" ht="48.75" customHeight="1">
      <c r="A52" s="774" t="s">
        <v>191</v>
      </c>
      <c r="B52" s="774"/>
      <c r="C52" s="774"/>
      <c r="D52" s="774"/>
      <c r="E52" s="774"/>
      <c r="F52" s="774"/>
    </row>
    <row r="53" ht="15.75" thickBot="1"/>
    <row r="54" spans="1:4" ht="15">
      <c r="A54" s="158"/>
      <c r="B54" s="153" t="s">
        <v>124</v>
      </c>
      <c r="C54" s="162"/>
      <c r="D54" s="163" t="s">
        <v>95</v>
      </c>
    </row>
    <row r="55" spans="1:4" ht="15">
      <c r="A55" s="155" t="s">
        <v>42</v>
      </c>
      <c r="B55" s="103">
        <v>2000</v>
      </c>
      <c r="C55" s="111"/>
      <c r="D55" s="359">
        <f>F6</f>
        <v>0</v>
      </c>
    </row>
    <row r="56" spans="1:4" ht="15.75" thickBot="1">
      <c r="A56" s="156"/>
      <c r="B56" s="161"/>
      <c r="C56" s="164" t="s">
        <v>133</v>
      </c>
      <c r="D56" s="634">
        <f>IF(G10=I5,F10*21%/121%,0)+IF(G11=I5,F11*21%/121%,0)+IF(G12=I5,F12*21%/121%,0)+IF(G13=I5,F13*21%/121%,0)+IF(G14=I5,F14*21%/121%,0)+IF(G15=I5,F15*21%/121%,0)+IF(G16=I5,F16*21%/121%,0)+IF(G17=I5,F17*21%/121%,0)+IF(G18=I5,F18*21%/121%,0)+IF(G19=I5,F19*21%/121%,0)+IF(G20=I5,F20*21%/121%,0)+IF(G21=I5,F21*21%/121%,0)+IF(G22=I5,F22*21%/121%,0)+IF(G25=I5,F25*21%/121%,0)+IF(G26=I5,F26*21%/121%,0)+IF(G27=I5,F27*21%/121%,0)+IF(G28=I5,F28*21%/121%,0)+IF(G29=I5,F29*21%/121%,0)+IF(G30=I5,F30*21%/121%,0)+IF(G31=I5,F31*21%/121%,0)+IF(G32=I5,F32*21%/121%,0)+IF(G33=I5,F33*21%/121%,0)+IF(G34=I5,F34*21%/121%,0)+IF(G35=I5,F35*21%/121%,0)+IF(G36=I5,F36*21%/121%,0)+IF(G37=I5,F37*21%/121%,0)++IF(G38=I5,F38*21%/121%,0)+IF(G39=I5,F39*21%/121%,0)+IF(G40=I5,F40*21%/121%,0)+IF(G41=I5,F41*21%/121%,0)+IF(G42=I5,F42*21%/121%,0)+IF(G43=I5,F43*21%/121%,0)+IF(G44=I5,F44*21%/121%,0)+IF(G45=I5,F45*21%/121%,0)+IF(G46=I5,F46*21%/121%,0)</f>
        <v>0</v>
      </c>
    </row>
  </sheetData>
  <sheetProtection password="DEDD" sheet="1" objects="1" scenarios="1" formatCells="0" formatColumns="0" formatRows="0"/>
  <mergeCells count="11">
    <mergeCell ref="K9:K17"/>
    <mergeCell ref="A52:F52"/>
    <mergeCell ref="A8:E8"/>
    <mergeCell ref="A23:E23"/>
    <mergeCell ref="A51:F51"/>
    <mergeCell ref="A48:F50"/>
    <mergeCell ref="C6:E6"/>
    <mergeCell ref="A1:F1"/>
    <mergeCell ref="A2:F2"/>
    <mergeCell ref="A3:F3"/>
    <mergeCell ref="B5:E5"/>
  </mergeCells>
  <dataValidations count="2">
    <dataValidation type="list" allowBlank="1" showInputMessage="1" showErrorMessage="1" sqref="A10:A22 A25:A46">
      <formula1>$H$9:$H$19</formula1>
    </dataValidation>
    <dataValidation type="list" allowBlank="1" showInputMessage="1" showErrorMessage="1" sqref="G10:G22 G25:G46">
      <formula1>$I$4:$I$7</formula1>
    </dataValidation>
  </dataValidations>
  <hyperlinks>
    <hyperlink ref="A5" location="'Kopējais budžets'!A1" display="E3"/>
  </hyperlinks>
  <printOptions horizontalCentered="1"/>
  <pageMargins left="0.3937007874015748" right="0.3937007874015748" top="0.7874015748031497" bottom="0.7874015748031497" header="0.5118110236220472" footer="0.3937007874015748"/>
  <pageSetup horizontalDpi="600" verticalDpi="600" orientation="portrait" paperSize="9" scale="96" r:id="rId1"/>
  <headerFooter alignWithMargins="0">
    <oddHeader>&amp;R&amp;D</oddHeader>
    <oddFooter>&amp;R5.10. Apmācību un semināru izmkasas
____</oddFooter>
  </headerFooter>
  <ignoredErrors>
    <ignoredError sqref="F23" unlocked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view="pageBreakPreview" zoomScaleSheetLayoutView="100" workbookViewId="0" topLeftCell="A1">
      <selection activeCell="E16" sqref="E16"/>
    </sheetView>
  </sheetViews>
  <sheetFormatPr defaultColWidth="9.140625" defaultRowHeight="12.75"/>
  <cols>
    <col min="1" max="1" width="8.00390625" style="8" customWidth="1"/>
    <col min="2" max="2" width="39.7109375" style="8" customWidth="1"/>
    <col min="3" max="3" width="11.140625" style="8" customWidth="1"/>
    <col min="4" max="4" width="11.57421875" style="8" customWidth="1"/>
    <col min="5" max="5" width="13.140625" style="8" customWidth="1"/>
    <col min="6" max="6" width="13.7109375" style="8" customWidth="1"/>
    <col min="7" max="7" width="10.7109375" style="447" customWidth="1"/>
    <col min="8" max="8" width="11.28125" style="0" hidden="1" customWidth="1"/>
    <col min="9" max="9" width="12.140625" style="0" hidden="1" customWidth="1"/>
    <col min="10" max="10" width="12.140625" style="0" customWidth="1"/>
    <col min="11" max="11" width="39.7109375" style="0" customWidth="1"/>
  </cols>
  <sheetData>
    <row r="1" spans="1:6" ht="15.75">
      <c r="A1" s="653" t="str">
        <f>'Kopējais budžets'!A1:C1</f>
        <v>Izvēlēties fondu</v>
      </c>
      <c r="B1" s="654"/>
      <c r="C1" s="654"/>
      <c r="D1" s="654"/>
      <c r="E1" s="654"/>
      <c r="F1" s="648"/>
    </row>
    <row r="2" spans="1:12" ht="19.5" customHeight="1">
      <c r="A2" s="641" t="str">
        <f>'Kopējais budžets'!A2:C2</f>
        <v>Ierakstīt projekta nosaukumu</v>
      </c>
      <c r="B2" s="642"/>
      <c r="C2" s="642"/>
      <c r="D2" s="642"/>
      <c r="E2" s="642"/>
      <c r="F2" s="643"/>
      <c r="K2" s="1"/>
      <c r="L2" s="1"/>
    </row>
    <row r="3" spans="1:12" ht="16.5" thickBot="1">
      <c r="A3" s="644" t="str">
        <f>'Kopējais budžets'!A3:C3</f>
        <v>Ierakstīt projekta iesniedzēja institūcijas nosaukumu</v>
      </c>
      <c r="B3" s="645"/>
      <c r="C3" s="645"/>
      <c r="D3" s="645"/>
      <c r="E3" s="645"/>
      <c r="F3" s="646"/>
      <c r="K3" s="1"/>
      <c r="L3" s="1"/>
    </row>
    <row r="4" spans="1:9" ht="16.5" thickBot="1">
      <c r="A4" s="9"/>
      <c r="B4" s="9"/>
      <c r="C4" s="9"/>
      <c r="D4" s="9"/>
      <c r="E4" s="9"/>
      <c r="F4" s="9"/>
      <c r="G4" s="850"/>
      <c r="I4" t="s">
        <v>185</v>
      </c>
    </row>
    <row r="5" spans="1:9" ht="16.5" thickBot="1">
      <c r="A5" s="485" t="s">
        <v>43</v>
      </c>
      <c r="B5" s="685" t="s">
        <v>214</v>
      </c>
      <c r="C5" s="685"/>
      <c r="D5" s="685"/>
      <c r="E5" s="685"/>
      <c r="F5" s="60" t="s">
        <v>35</v>
      </c>
      <c r="G5" s="851"/>
      <c r="I5" t="s">
        <v>129</v>
      </c>
    </row>
    <row r="6" spans="1:9" ht="16.5" thickBot="1">
      <c r="A6" s="421"/>
      <c r="B6" s="786"/>
      <c r="C6" s="786"/>
      <c r="D6" s="786"/>
      <c r="E6" s="786"/>
      <c r="F6" s="430">
        <f>ROUND(F9+F15+F29+F33+F37,0)</f>
        <v>0</v>
      </c>
      <c r="I6" t="s">
        <v>128</v>
      </c>
    </row>
    <row r="7" spans="7:8" ht="15">
      <c r="G7" s="851"/>
      <c r="H7" s="6"/>
    </row>
    <row r="8" spans="1:11" ht="47.25">
      <c r="A8" s="35" t="s">
        <v>94</v>
      </c>
      <c r="B8" s="35" t="s">
        <v>57</v>
      </c>
      <c r="C8" s="35" t="s">
        <v>33</v>
      </c>
      <c r="D8" s="35" t="s">
        <v>59</v>
      </c>
      <c r="E8" s="35" t="s">
        <v>34</v>
      </c>
      <c r="F8" s="35" t="s">
        <v>35</v>
      </c>
      <c r="K8" s="647" t="s">
        <v>197</v>
      </c>
    </row>
    <row r="9" spans="1:11" ht="15.75">
      <c r="A9" s="783" t="s">
        <v>60</v>
      </c>
      <c r="B9" s="784"/>
      <c r="C9" s="784"/>
      <c r="D9" s="784"/>
      <c r="E9" s="785"/>
      <c r="F9" s="368">
        <f>SUM(F10:F14)</f>
        <v>0</v>
      </c>
      <c r="G9" s="447" t="s">
        <v>185</v>
      </c>
      <c r="K9" s="640"/>
    </row>
    <row r="10" spans="1:11" ht="15">
      <c r="A10" s="373"/>
      <c r="B10" s="133"/>
      <c r="C10" s="47"/>
      <c r="D10" s="47"/>
      <c r="E10" s="47"/>
      <c r="F10" s="369">
        <f>C10*E10</f>
        <v>0</v>
      </c>
      <c r="H10">
        <v>1</v>
      </c>
      <c r="I10">
        <f>IF($A$10=H10,$F$10,0)+IF($A$11=H10,$F$11,0)+IF($A$12=H10,$F$12,0)+IF($A$13=H10,$F$13,0)+IF($A$14=H10,$F$14,0)+IF($A$16=H10,$F$16,0)+IF($A$17=H10,$F$17,0)+IF($A$18=H10,$F$18,0)+IF($A$19=H10,$F$19,0)+IF($A$20=H10,$F$20,0)+IF($A$21=H10,$F$21,0)+IF($A$28=H10,$F$28,0)+IF($A$30=H10,$F$30,0)+IF($A$31=H10,$F$31,0)+IF($A$32=H10,$F$32,0)+IF($A$34=H10,$F$34,0)+IF($A$35=H10,$F$35,0)+IF($A$36=H10,$F$36,0)+IF($A$38=H10,$F$38,0)+IF($A$39=H10,$F$39,0)+IF($A$40=H10,$F$40,0)</f>
        <v>0</v>
      </c>
      <c r="K10" s="640"/>
    </row>
    <row r="11" spans="1:11" ht="15">
      <c r="A11" s="373"/>
      <c r="B11" s="134"/>
      <c r="C11" s="46"/>
      <c r="D11" s="46"/>
      <c r="E11" s="46"/>
      <c r="F11" s="369">
        <f>C11*E11</f>
        <v>0</v>
      </c>
      <c r="H11">
        <v>2</v>
      </c>
      <c r="I11">
        <f>IF($A$10=H11,$F$10,0)+IF($A$11=H11,$F$11,0)+IF($A$12=H11,$F$12,0)+IF($A$13=H11,$F$13,0)+IF($A$14=H11,$F$14,0)+IF($A$16=H11,$F$16,0)+IF($A$17=H11,$F$17,0)+IF($A$18=H11,$F$18,0)+IF($A$19=H11,$F$19,0)+IF($A$20=H11,$F$20,0)+IF($A$21=H11,$F$21,0)+IF($A$22=H11,$F$22,0)+IF($A$23=H11,$F$23,0)+IF($A$24=H11,$F$24,0)+IF($A$25=H11,$F$25,0)+IF($A$26=H11,$F$26,0)+IF($A$27=H11,$F$27,0)*IF($A$28=H11,$F$28,0)+IF($A$30=H11,$F$30,0)+IF($A$31=H11,$F$31,0)+IF($A$32=H11,$F$32,0)+IF($A$34=H11,$F$34,0)+IF($A$35=H11,$F$35,0)+IF($A$36=H11,$F$36,0)+IF($A$38=H11,$F$38,0)+IF($A$39=H11,$F$39,0)+IF($A$40=H11,$F$40,0)</f>
        <v>0</v>
      </c>
      <c r="K11" s="640"/>
    </row>
    <row r="12" spans="1:11" ht="15">
      <c r="A12" s="373"/>
      <c r="B12" s="134"/>
      <c r="C12" s="46"/>
      <c r="D12" s="46"/>
      <c r="E12" s="46"/>
      <c r="F12" s="369">
        <f>C12*E12</f>
        <v>0</v>
      </c>
      <c r="H12">
        <v>3</v>
      </c>
      <c r="I12">
        <f aca="true" t="shared" si="0" ref="I12:I19">IF($A$10=H12,$F$10,0)+IF($A$11=H12,$F$11,0)+IF($A$12=H12,$F$12,0)+IF($A$13=H12,$F$13,0)+IF($A$14=H12,$F$14,0)+IF($A$16=H12,$F$16,0)+IF($A$17=H12,$F$17,0)+IF($A$18=H12,$F$18,0)+IF($A$19=H12,$F$19,0)+IF($A$20=H12,$F$20,0)+IF($A$21=H12,$F$21,0)+IF($A$28=H12,$F$28,0)+IF($A$30=H12,$F$30,0)+IF($A$31=H12,$F$31,0)+IF($A$32=H12,$F$32,0)+IF($A$34=H12,$F$34,0)+IF($A$35=H12,$F$35,0)+IF($A$36=H12,$F$36,0)+IF($A$38=H12,$F$38,0)+IF($A$39=H12,$F$39,0)+IF($A$40=H12,$F$40,0)</f>
        <v>0</v>
      </c>
      <c r="K12" s="640"/>
    </row>
    <row r="13" spans="1:11" ht="15">
      <c r="A13" s="373"/>
      <c r="B13" s="134"/>
      <c r="C13" s="46"/>
      <c r="D13" s="46"/>
      <c r="E13" s="46"/>
      <c r="F13" s="369">
        <f>C13*E13</f>
        <v>0</v>
      </c>
      <c r="H13">
        <v>4</v>
      </c>
      <c r="I13">
        <f t="shared" si="0"/>
        <v>0</v>
      </c>
      <c r="K13" s="640"/>
    </row>
    <row r="14" spans="1:11" ht="15">
      <c r="A14" s="373"/>
      <c r="B14" s="134"/>
      <c r="C14" s="46"/>
      <c r="D14" s="46"/>
      <c r="E14" s="46"/>
      <c r="F14" s="369">
        <f>C14*E14</f>
        <v>0</v>
      </c>
      <c r="H14">
        <v>5</v>
      </c>
      <c r="I14">
        <f t="shared" si="0"/>
        <v>0</v>
      </c>
      <c r="K14" s="640"/>
    </row>
    <row r="15" spans="1:11" ht="15.75">
      <c r="A15" s="780" t="s">
        <v>81</v>
      </c>
      <c r="B15" s="781"/>
      <c r="C15" s="781"/>
      <c r="D15" s="781"/>
      <c r="E15" s="782"/>
      <c r="F15" s="371">
        <f>SUM(F16:F28)</f>
        <v>0</v>
      </c>
      <c r="G15" s="447" t="s">
        <v>185</v>
      </c>
      <c r="H15">
        <v>6</v>
      </c>
      <c r="I15">
        <f t="shared" si="0"/>
        <v>0</v>
      </c>
      <c r="K15" s="640"/>
    </row>
    <row r="16" spans="1:11" ht="15">
      <c r="A16" s="374"/>
      <c r="B16" s="134"/>
      <c r="C16" s="47"/>
      <c r="D16" s="47"/>
      <c r="E16" s="167"/>
      <c r="F16" s="372">
        <f>C16*E16</f>
        <v>0</v>
      </c>
      <c r="H16">
        <v>7</v>
      </c>
      <c r="I16">
        <f t="shared" si="0"/>
        <v>0</v>
      </c>
      <c r="K16" s="640"/>
    </row>
    <row r="17" spans="1:11" ht="15">
      <c r="A17" s="374"/>
      <c r="B17" s="134"/>
      <c r="C17" s="46"/>
      <c r="D17" s="46"/>
      <c r="E17" s="46"/>
      <c r="F17" s="372">
        <f aca="true" t="shared" si="1" ref="F17:F28">C17*E17</f>
        <v>0</v>
      </c>
      <c r="H17">
        <v>8</v>
      </c>
      <c r="I17">
        <f t="shared" si="0"/>
        <v>0</v>
      </c>
      <c r="K17" s="640"/>
    </row>
    <row r="18" spans="1:11" ht="15">
      <c r="A18" s="374"/>
      <c r="B18" s="134"/>
      <c r="C18" s="46"/>
      <c r="D18" s="46"/>
      <c r="E18" s="46"/>
      <c r="F18" s="372">
        <f t="shared" si="1"/>
        <v>0</v>
      </c>
      <c r="H18">
        <v>9</v>
      </c>
      <c r="I18">
        <f t="shared" si="0"/>
        <v>0</v>
      </c>
      <c r="K18" s="640"/>
    </row>
    <row r="19" spans="1:11" ht="15">
      <c r="A19" s="374"/>
      <c r="B19" s="134"/>
      <c r="C19" s="46"/>
      <c r="D19" s="46"/>
      <c r="E19" s="46"/>
      <c r="F19" s="372">
        <f t="shared" si="1"/>
        <v>0</v>
      </c>
      <c r="H19">
        <v>10</v>
      </c>
      <c r="I19">
        <f t="shared" si="0"/>
        <v>0</v>
      </c>
      <c r="K19" s="640"/>
    </row>
    <row r="20" spans="1:11" ht="15">
      <c r="A20" s="374"/>
      <c r="B20" s="134"/>
      <c r="C20" s="46"/>
      <c r="D20" s="46"/>
      <c r="E20" s="46"/>
      <c r="F20" s="372">
        <f t="shared" si="1"/>
        <v>0</v>
      </c>
      <c r="K20" s="640"/>
    </row>
    <row r="21" spans="1:11" ht="15">
      <c r="A21" s="374"/>
      <c r="B21" s="134"/>
      <c r="C21" s="46"/>
      <c r="D21" s="46"/>
      <c r="E21" s="46"/>
      <c r="F21" s="372">
        <f t="shared" si="1"/>
        <v>0</v>
      </c>
      <c r="H21">
        <f>SUM(I10:I19)</f>
        <v>0</v>
      </c>
      <c r="I21" t="s">
        <v>144</v>
      </c>
      <c r="K21" s="640"/>
    </row>
    <row r="22" spans="1:6" ht="15">
      <c r="A22" s="374"/>
      <c r="B22" s="134"/>
      <c r="C22" s="46"/>
      <c r="D22" s="46"/>
      <c r="E22" s="46"/>
      <c r="F22" s="372">
        <f t="shared" si="1"/>
        <v>0</v>
      </c>
    </row>
    <row r="23" spans="1:6" ht="15">
      <c r="A23" s="374"/>
      <c r="B23" s="134"/>
      <c r="C23" s="46"/>
      <c r="D23" s="46"/>
      <c r="E23" s="46"/>
      <c r="F23" s="372">
        <f t="shared" si="1"/>
        <v>0</v>
      </c>
    </row>
    <row r="24" spans="1:6" ht="15">
      <c r="A24" s="374"/>
      <c r="B24" s="134"/>
      <c r="C24" s="46"/>
      <c r="D24" s="46"/>
      <c r="E24" s="46"/>
      <c r="F24" s="372">
        <f t="shared" si="1"/>
        <v>0</v>
      </c>
    </row>
    <row r="25" spans="1:6" ht="15">
      <c r="A25" s="374"/>
      <c r="B25" s="134"/>
      <c r="C25" s="46"/>
      <c r="D25" s="46"/>
      <c r="E25" s="46"/>
      <c r="F25" s="372">
        <f t="shared" si="1"/>
        <v>0</v>
      </c>
    </row>
    <row r="26" spans="1:6" ht="15">
      <c r="A26" s="374"/>
      <c r="B26" s="134"/>
      <c r="C26" s="46"/>
      <c r="D26" s="46"/>
      <c r="E26" s="46"/>
      <c r="F26" s="372">
        <f t="shared" si="1"/>
        <v>0</v>
      </c>
    </row>
    <row r="27" spans="1:6" ht="15">
      <c r="A27" s="374"/>
      <c r="B27" s="134"/>
      <c r="C27" s="46"/>
      <c r="D27" s="46"/>
      <c r="E27" s="46"/>
      <c r="F27" s="372">
        <f t="shared" si="1"/>
        <v>0</v>
      </c>
    </row>
    <row r="28" spans="1:6" ht="15">
      <c r="A28" s="374"/>
      <c r="B28" s="134"/>
      <c r="C28" s="46"/>
      <c r="D28" s="46"/>
      <c r="E28" s="46"/>
      <c r="F28" s="372">
        <f t="shared" si="1"/>
        <v>0</v>
      </c>
    </row>
    <row r="29" spans="1:7" ht="15.75">
      <c r="A29" s="780" t="s">
        <v>61</v>
      </c>
      <c r="B29" s="781"/>
      <c r="C29" s="781"/>
      <c r="D29" s="781"/>
      <c r="E29" s="782"/>
      <c r="F29" s="371">
        <f>SUM(F30:F32)</f>
        <v>0</v>
      </c>
      <c r="G29" s="447" t="s">
        <v>185</v>
      </c>
    </row>
    <row r="30" spans="1:6" ht="15">
      <c r="A30" s="374"/>
      <c r="B30" s="134"/>
      <c r="C30" s="47"/>
      <c r="D30" s="47"/>
      <c r="E30" s="47"/>
      <c r="F30" s="372">
        <f>C30*E30</f>
        <v>0</v>
      </c>
    </row>
    <row r="31" spans="1:6" ht="15">
      <c r="A31" s="374"/>
      <c r="B31" s="134"/>
      <c r="C31" s="46"/>
      <c r="D31" s="46"/>
      <c r="E31" s="46"/>
      <c r="F31" s="372">
        <f>C31*E31</f>
        <v>0</v>
      </c>
    </row>
    <row r="32" spans="1:6" ht="15">
      <c r="A32" s="374"/>
      <c r="B32" s="134"/>
      <c r="C32" s="46"/>
      <c r="D32" s="46"/>
      <c r="E32" s="46"/>
      <c r="F32" s="372">
        <f>C32*E32</f>
        <v>0</v>
      </c>
    </row>
    <row r="33" spans="1:7" ht="15.75">
      <c r="A33" s="780" t="s">
        <v>62</v>
      </c>
      <c r="B33" s="781"/>
      <c r="C33" s="781"/>
      <c r="D33" s="781"/>
      <c r="E33" s="782"/>
      <c r="F33" s="371">
        <f>SUM(F34:F36)</f>
        <v>0</v>
      </c>
      <c r="G33" s="447" t="s">
        <v>185</v>
      </c>
    </row>
    <row r="34" spans="1:6" ht="15">
      <c r="A34" s="375"/>
      <c r="B34" s="134"/>
      <c r="C34" s="47"/>
      <c r="D34" s="47"/>
      <c r="E34" s="47"/>
      <c r="F34" s="370">
        <f>C34*E34</f>
        <v>0</v>
      </c>
    </row>
    <row r="35" spans="1:6" ht="15">
      <c r="A35" s="375"/>
      <c r="B35" s="134"/>
      <c r="C35" s="46"/>
      <c r="D35" s="46"/>
      <c r="E35" s="46"/>
      <c r="F35" s="370">
        <f>C35*E35</f>
        <v>0</v>
      </c>
    </row>
    <row r="36" spans="1:6" ht="15">
      <c r="A36" s="375"/>
      <c r="B36" s="134"/>
      <c r="C36" s="46"/>
      <c r="D36" s="46"/>
      <c r="E36" s="46"/>
      <c r="F36" s="370">
        <f>C36*E36</f>
        <v>0</v>
      </c>
    </row>
    <row r="37" spans="1:7" ht="15.75">
      <c r="A37" s="787" t="s">
        <v>63</v>
      </c>
      <c r="B37" s="788"/>
      <c r="C37" s="788"/>
      <c r="D37" s="788"/>
      <c r="E37" s="789"/>
      <c r="F37" s="371">
        <f>SUM(F38:F40)</f>
        <v>0</v>
      </c>
      <c r="G37" s="447" t="s">
        <v>185</v>
      </c>
    </row>
    <row r="38" spans="1:6" ht="15">
      <c r="A38" s="375"/>
      <c r="B38" s="134"/>
      <c r="C38" s="47"/>
      <c r="D38" s="47"/>
      <c r="E38" s="47"/>
      <c r="F38" s="370">
        <f>C38*E38</f>
        <v>0</v>
      </c>
    </row>
    <row r="39" spans="1:6" ht="15">
      <c r="A39" s="375"/>
      <c r="B39" s="134"/>
      <c r="C39" s="46"/>
      <c r="D39" s="46"/>
      <c r="E39" s="46"/>
      <c r="F39" s="370">
        <f>C39*E39</f>
        <v>0</v>
      </c>
    </row>
    <row r="40" spans="1:6" ht="15">
      <c r="A40" s="375"/>
      <c r="B40" s="134"/>
      <c r="C40" s="46"/>
      <c r="D40" s="46"/>
      <c r="E40" s="46"/>
      <c r="F40" s="370">
        <f>C40*E40</f>
        <v>0</v>
      </c>
    </row>
    <row r="42" spans="1:6" ht="15" customHeight="1">
      <c r="A42" s="688" t="s">
        <v>82</v>
      </c>
      <c r="B42" s="688"/>
      <c r="C42" s="688"/>
      <c r="D42" s="688"/>
      <c r="E42" s="688"/>
      <c r="F42" s="688"/>
    </row>
    <row r="43" spans="1:6" ht="15">
      <c r="A43" s="688"/>
      <c r="B43" s="688"/>
      <c r="C43" s="688"/>
      <c r="D43" s="688"/>
      <c r="E43" s="688"/>
      <c r="F43" s="688"/>
    </row>
    <row r="44" spans="1:6" ht="17.25" customHeight="1">
      <c r="A44" s="688"/>
      <c r="B44" s="688"/>
      <c r="C44" s="688"/>
      <c r="D44" s="688"/>
      <c r="E44" s="688"/>
      <c r="F44" s="688"/>
    </row>
    <row r="45" spans="1:6" ht="9.75" customHeight="1">
      <c r="A45" s="790"/>
      <c r="B45" s="790"/>
      <c r="C45" s="790"/>
      <c r="D45" s="790"/>
      <c r="E45" s="790"/>
      <c r="F45" s="790"/>
    </row>
    <row r="46" spans="1:6" ht="33" customHeight="1">
      <c r="A46" s="774" t="s">
        <v>191</v>
      </c>
      <c r="B46" s="774"/>
      <c r="C46" s="774"/>
      <c r="D46" s="774"/>
      <c r="E46" s="774"/>
      <c r="F46" s="774"/>
    </row>
    <row r="47" spans="1:6" ht="15" customHeight="1">
      <c r="A47" s="690" t="s">
        <v>73</v>
      </c>
      <c r="B47" s="690"/>
      <c r="C47" s="690"/>
      <c r="D47" s="690"/>
      <c r="E47" s="690"/>
      <c r="F47" s="690"/>
    </row>
    <row r="48" spans="1:6" ht="15">
      <c r="A48" s="690"/>
      <c r="B48" s="690"/>
      <c r="C48" s="690"/>
      <c r="D48" s="690"/>
      <c r="E48" s="690"/>
      <c r="F48" s="690"/>
    </row>
    <row r="50" ht="15.75" thickBot="1"/>
    <row r="51" spans="1:5" ht="15">
      <c r="A51" s="158"/>
      <c r="B51" s="153" t="s">
        <v>124</v>
      </c>
      <c r="C51" s="752" t="s">
        <v>125</v>
      </c>
      <c r="D51" s="753"/>
      <c r="E51" s="163" t="s">
        <v>95</v>
      </c>
    </row>
    <row r="52" spans="1:5" ht="15">
      <c r="A52" s="155" t="s">
        <v>43</v>
      </c>
      <c r="B52" s="103">
        <v>2000</v>
      </c>
      <c r="C52" s="759"/>
      <c r="D52" s="760"/>
      <c r="E52" s="359">
        <f>F6</f>
        <v>0</v>
      </c>
    </row>
    <row r="53" spans="1:5" ht="15.75" thickBot="1">
      <c r="A53" s="156"/>
      <c r="B53" s="161"/>
      <c r="C53" s="757" t="s">
        <v>133</v>
      </c>
      <c r="D53" s="758"/>
      <c r="E53" s="636">
        <f>IF(G9=I5,F9*21%/121%,0)+IF(G15=I5,F15*21%/121%,0)+IF(G29=I5,F29*21%/121%,0)+IF(G33=I5,F33*21%/121%,0)+IF(G37=I5,F37*21%/121%,0)</f>
        <v>0</v>
      </c>
    </row>
  </sheetData>
  <sheetProtection password="DEDD" sheet="1" objects="1" scenarios="1" formatCells="0" formatColumns="0" formatRows="0"/>
  <mergeCells count="18">
    <mergeCell ref="K8:K21"/>
    <mergeCell ref="A47:F48"/>
    <mergeCell ref="B5:E5"/>
    <mergeCell ref="B6:E6"/>
    <mergeCell ref="A37:E37"/>
    <mergeCell ref="A45:F45"/>
    <mergeCell ref="A42:F44"/>
    <mergeCell ref="A46:F46"/>
    <mergeCell ref="C51:D51"/>
    <mergeCell ref="C52:D52"/>
    <mergeCell ref="C53:D53"/>
    <mergeCell ref="A1:F1"/>
    <mergeCell ref="A2:F2"/>
    <mergeCell ref="A3:F3"/>
    <mergeCell ref="A33:E33"/>
    <mergeCell ref="A9:E9"/>
    <mergeCell ref="A15:E15"/>
    <mergeCell ref="A29:E29"/>
  </mergeCells>
  <dataValidations count="2">
    <dataValidation type="list" allowBlank="1" showInputMessage="1" showErrorMessage="1" sqref="A10:A14 A34:A36 A30:A32 A38:A40 A16:A28">
      <formula1>$H$9:$H$19</formula1>
    </dataValidation>
    <dataValidation type="list" allowBlank="1" showInputMessage="1" showErrorMessage="1" sqref="G9 G15 G29 G33 G37">
      <formula1>$I$4:$I$6</formula1>
    </dataValidation>
  </dataValidations>
  <hyperlinks>
    <hyperlink ref="A5" location="'Kopējais budžets'!A1" display="E4"/>
  </hyperlinks>
  <printOptions horizontalCentered="1"/>
  <pageMargins left="0.3937007874015748" right="0.3937007874015748" top="0.984251968503937" bottom="0.984251968503937" header="0.5118110236220472" footer="0.5118110236220472"/>
  <pageSetup fitToHeight="1" fitToWidth="1" horizontalDpi="1200" verticalDpi="1200" orientation="portrait" paperSize="9" scale="83" r:id="rId1"/>
  <headerFooter alignWithMargins="0">
    <oddHeader>&amp;R&amp;D</oddHeader>
    <oddFooter>&amp;R5.11. Ar ES prasībām saistītās izmaksas
____</oddFooter>
  </headerFooter>
  <ignoredErrors>
    <ignoredError sqref="F15 F29 F33 F37 I11" 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workbookViewId="0" topLeftCell="A1">
      <selection activeCell="A15" sqref="A15:E15"/>
    </sheetView>
  </sheetViews>
  <sheetFormatPr defaultColWidth="9.140625" defaultRowHeight="12.75"/>
  <cols>
    <col min="1" max="1" width="9.140625" style="8" customWidth="1"/>
    <col min="2" max="2" width="41.140625" style="8" customWidth="1"/>
    <col min="3" max="3" width="11.8515625" style="8" customWidth="1"/>
    <col min="4" max="4" width="11.57421875" style="8" customWidth="1"/>
    <col min="5" max="5" width="13.00390625" style="8" customWidth="1"/>
    <col min="6" max="6" width="13.57421875" style="8" customWidth="1"/>
    <col min="7" max="7" width="11.140625" style="447" customWidth="1"/>
    <col min="8" max="8" width="8.57421875" style="8" customWidth="1"/>
    <col min="9" max="9" width="11.57421875" style="0" hidden="1" customWidth="1"/>
    <col min="10" max="10" width="9.140625" style="0" hidden="1" customWidth="1"/>
    <col min="11" max="11" width="37.57421875" style="0" customWidth="1"/>
  </cols>
  <sheetData>
    <row r="1" spans="1:6" ht="15.75">
      <c r="A1" s="653" t="str">
        <f>'Kopējais budžets'!A1:C1</f>
        <v>Izvēlēties fondu</v>
      </c>
      <c r="B1" s="654"/>
      <c r="C1" s="654"/>
      <c r="D1" s="654"/>
      <c r="E1" s="654"/>
      <c r="F1" s="648"/>
    </row>
    <row r="2" spans="1:12" ht="27" customHeight="1">
      <c r="A2" s="641" t="str">
        <f>'Kopējais budžets'!A2:C2</f>
        <v>Ierakstīt projekta nosaukumu</v>
      </c>
      <c r="B2" s="642"/>
      <c r="C2" s="642"/>
      <c r="D2" s="642"/>
      <c r="E2" s="642"/>
      <c r="F2" s="643"/>
      <c r="K2" s="1"/>
      <c r="L2" s="1"/>
    </row>
    <row r="3" spans="1:12" ht="16.5" thickBot="1">
      <c r="A3" s="644" t="str">
        <f>'Kopējais budžets'!A3:C3</f>
        <v>Ierakstīt projekta iesniedzēja institūcijas nosaukumu</v>
      </c>
      <c r="B3" s="645"/>
      <c r="C3" s="645"/>
      <c r="D3" s="645"/>
      <c r="E3" s="645"/>
      <c r="F3" s="646"/>
      <c r="K3" s="1"/>
      <c r="L3" s="1"/>
    </row>
    <row r="4" spans="1:8" ht="16.5" thickBot="1">
      <c r="A4" s="9"/>
      <c r="B4" s="9"/>
      <c r="C4" s="9"/>
      <c r="D4" s="9"/>
      <c r="E4" s="9"/>
      <c r="F4" s="9"/>
      <c r="G4" s="850"/>
      <c r="H4" s="9"/>
    </row>
    <row r="5" spans="1:9" ht="16.5" thickBot="1">
      <c r="A5" s="484" t="s">
        <v>46</v>
      </c>
      <c r="B5" s="702" t="s">
        <v>215</v>
      </c>
      <c r="C5" s="702"/>
      <c r="D5" s="702"/>
      <c r="E5" s="703"/>
      <c r="F5" s="61" t="s">
        <v>35</v>
      </c>
      <c r="G5" s="851"/>
      <c r="H5" s="21"/>
      <c r="I5" t="s">
        <v>185</v>
      </c>
    </row>
    <row r="6" spans="1:9" ht="16.5" thickBot="1">
      <c r="A6" s="23"/>
      <c r="B6" s="700"/>
      <c r="C6" s="700"/>
      <c r="D6" s="700"/>
      <c r="E6" s="700"/>
      <c r="F6" s="296">
        <f>ROUND(F9+F15+F23,0)</f>
        <v>0</v>
      </c>
      <c r="I6" t="s">
        <v>129</v>
      </c>
    </row>
    <row r="7" spans="7:9" ht="15.75" thickBot="1">
      <c r="G7" s="851"/>
      <c r="H7" s="21"/>
      <c r="I7" s="452" t="s">
        <v>128</v>
      </c>
    </row>
    <row r="8" spans="1:11" ht="48" thickBot="1">
      <c r="A8" s="69" t="s">
        <v>94</v>
      </c>
      <c r="B8" s="70" t="s">
        <v>57</v>
      </c>
      <c r="C8" s="70" t="s">
        <v>33</v>
      </c>
      <c r="D8" s="70" t="s">
        <v>59</v>
      </c>
      <c r="E8" s="70" t="s">
        <v>34</v>
      </c>
      <c r="F8" s="71" t="s">
        <v>35</v>
      </c>
      <c r="K8" s="647" t="s">
        <v>197</v>
      </c>
    </row>
    <row r="9" spans="1:11" ht="15.75">
      <c r="A9" s="792" t="s">
        <v>65</v>
      </c>
      <c r="B9" s="793"/>
      <c r="C9" s="793"/>
      <c r="D9" s="793"/>
      <c r="E9" s="794"/>
      <c r="F9" s="376">
        <f>SUM(F10:F14)</f>
        <v>0</v>
      </c>
      <c r="G9" s="447" t="s">
        <v>185</v>
      </c>
      <c r="K9" s="640"/>
    </row>
    <row r="10" spans="1:11" ht="15">
      <c r="A10" s="355"/>
      <c r="B10" s="133"/>
      <c r="C10" s="47"/>
      <c r="D10" s="47"/>
      <c r="E10" s="47"/>
      <c r="F10" s="377">
        <f>C10*E10</f>
        <v>0</v>
      </c>
      <c r="I10">
        <v>1</v>
      </c>
      <c r="J10">
        <f>IF($A$10=I10,$F$10,0)+IF($A$11=I10,$F$11,0)+IF($A$12=I10,$F$12,0)+IF($A$13=I10,$F$13,0)+IF($A$14=I10,$F$14,0)+IF($A$16=I10,$F$16,0)+IF($A$17=I10,$F$17,0)+IF($A$18=I10,$F$18,0)+IF($A$19=I10,$F$19,0)+IF($A$20=I10,$F$20,0)+IF($A$21=I10,$F$21,0)+IF($A$22=I10,$F$22,0)+IF($A$24=I10,$F$24,0)+IF($A$25=I10,$F$25,0)+IF($A$26=I10,$F$26,0)+IF($A$27=I10,$F$27,0)</f>
        <v>0</v>
      </c>
      <c r="K10" s="640"/>
    </row>
    <row r="11" spans="1:11" ht="15">
      <c r="A11" s="355"/>
      <c r="B11" s="134"/>
      <c r="C11" s="46"/>
      <c r="D11" s="46"/>
      <c r="E11" s="47"/>
      <c r="F11" s="377">
        <f>C11*E11</f>
        <v>0</v>
      </c>
      <c r="I11">
        <v>2</v>
      </c>
      <c r="J11">
        <f>IF($A$10=I11,$F$10,0)+IF($A$11=I11,$F$11,0)+IF($A$12=I11,$F$12,0)+IF($A$13=I11,$F$13,0)+IF($A$14=I11,$F$14,0)+IF($A$16=I11,$F$16,0)+IF($A$17=I11,$F$17,0)+IF($A$18=I11,$F$18,0)+IF($A$19=I11,$F$19,0)+IF($A$20=I11,$F$20,0)+IF($A$21=I11,$F$21,0)+IF($A$22=I11,$F$22,0)+IF($A$24=I11,$F$24,0)+IF($A$25=I11,$F$25,0)+IF($A$26=I11,$F$26,0)+IF($A$27=I11,$F$27,0)</f>
        <v>0</v>
      </c>
      <c r="K11" s="640"/>
    </row>
    <row r="12" spans="1:11" ht="15">
      <c r="A12" s="355"/>
      <c r="B12" s="134"/>
      <c r="C12" s="46"/>
      <c r="D12" s="46"/>
      <c r="E12" s="47"/>
      <c r="F12" s="377">
        <f>C12*E12</f>
        <v>0</v>
      </c>
      <c r="I12">
        <v>3</v>
      </c>
      <c r="J12">
        <f aca="true" t="shared" si="0" ref="J12:J19">IF($A$10=I12,$F$10,0)+IF($A$11=I12,$F$11,0)+IF($A$12=I12,$F$12,0)+IF($A$13=I12,$F$13,0)+IF($A$14=I12,$F$14,0)+IF($A$16=I12,$F$16,0)+IF($A$17=I12,$F$17,0)+IF($A$18=I12,$F$18,0)+IF($A$19=I12,$F$19,0)+IF($A$20=I12,$F$20,0)+IF($A$21=I12,$F$21,0)+IF($A$22=I12,$F$22,0)+IF($A$24=I12,$F$24,0)+IF($A$25=I12,$F$25,0)+IF($A$26=I12,$F$26,0)+IF($A$27=I12,$F$27,0)</f>
        <v>0</v>
      </c>
      <c r="K12" s="640"/>
    </row>
    <row r="13" spans="1:11" ht="15">
      <c r="A13" s="355"/>
      <c r="B13" s="134"/>
      <c r="C13" s="46"/>
      <c r="D13" s="46"/>
      <c r="E13" s="47"/>
      <c r="F13" s="377">
        <f>C13*E13</f>
        <v>0</v>
      </c>
      <c r="I13">
        <v>4</v>
      </c>
      <c r="J13">
        <f t="shared" si="0"/>
        <v>0</v>
      </c>
      <c r="K13" s="640"/>
    </row>
    <row r="14" spans="1:11" ht="15.75" thickBot="1">
      <c r="A14" s="356"/>
      <c r="B14" s="135"/>
      <c r="C14" s="211"/>
      <c r="D14" s="211"/>
      <c r="E14" s="518"/>
      <c r="F14" s="377">
        <f>C14*E14</f>
        <v>0</v>
      </c>
      <c r="I14">
        <v>5</v>
      </c>
      <c r="J14">
        <f t="shared" si="0"/>
        <v>0</v>
      </c>
      <c r="K14" s="640"/>
    </row>
    <row r="15" spans="1:11" ht="15.75">
      <c r="A15" s="796" t="s">
        <v>64</v>
      </c>
      <c r="B15" s="797"/>
      <c r="C15" s="797"/>
      <c r="D15" s="797"/>
      <c r="E15" s="798"/>
      <c r="F15" s="376">
        <f>SUM(F16:F22)</f>
        <v>0</v>
      </c>
      <c r="G15" s="447" t="s">
        <v>185</v>
      </c>
      <c r="I15">
        <v>6</v>
      </c>
      <c r="J15">
        <f t="shared" si="0"/>
        <v>0</v>
      </c>
      <c r="K15" s="640"/>
    </row>
    <row r="16" spans="1:11" ht="15">
      <c r="A16" s="378"/>
      <c r="B16" s="134"/>
      <c r="C16" s="46"/>
      <c r="D16" s="46"/>
      <c r="E16" s="46"/>
      <c r="F16" s="352">
        <f aca="true" t="shared" si="1" ref="F16:F22">C16*E16</f>
        <v>0</v>
      </c>
      <c r="I16">
        <v>7</v>
      </c>
      <c r="J16">
        <f t="shared" si="0"/>
        <v>0</v>
      </c>
      <c r="K16" s="640"/>
    </row>
    <row r="17" spans="1:11" ht="15">
      <c r="A17" s="378"/>
      <c r="B17" s="134"/>
      <c r="C17" s="46"/>
      <c r="D17" s="46"/>
      <c r="E17" s="46"/>
      <c r="F17" s="352">
        <f t="shared" si="1"/>
        <v>0</v>
      </c>
      <c r="I17">
        <v>8</v>
      </c>
      <c r="J17">
        <f t="shared" si="0"/>
        <v>0</v>
      </c>
      <c r="K17" s="640"/>
    </row>
    <row r="18" spans="1:10" ht="15">
      <c r="A18" s="378"/>
      <c r="B18" s="134"/>
      <c r="C18" s="46"/>
      <c r="D18" s="46"/>
      <c r="E18" s="46"/>
      <c r="F18" s="352">
        <f t="shared" si="1"/>
        <v>0</v>
      </c>
      <c r="I18">
        <v>9</v>
      </c>
      <c r="J18">
        <f t="shared" si="0"/>
        <v>0</v>
      </c>
    </row>
    <row r="19" spans="1:10" ht="15">
      <c r="A19" s="378"/>
      <c r="B19" s="134"/>
      <c r="C19" s="46"/>
      <c r="D19" s="46"/>
      <c r="E19" s="46"/>
      <c r="F19" s="352">
        <f t="shared" si="1"/>
        <v>0</v>
      </c>
      <c r="I19">
        <v>10</v>
      </c>
      <c r="J19">
        <f t="shared" si="0"/>
        <v>0</v>
      </c>
    </row>
    <row r="20" spans="1:6" ht="15">
      <c r="A20" s="378"/>
      <c r="B20" s="134"/>
      <c r="C20" s="46"/>
      <c r="D20" s="46"/>
      <c r="E20" s="46"/>
      <c r="F20" s="352">
        <f t="shared" si="1"/>
        <v>0</v>
      </c>
    </row>
    <row r="21" spans="1:10" ht="15">
      <c r="A21" s="378"/>
      <c r="B21" s="134"/>
      <c r="C21" s="46"/>
      <c r="D21" s="46"/>
      <c r="E21" s="46"/>
      <c r="F21" s="352">
        <f t="shared" si="1"/>
        <v>0</v>
      </c>
      <c r="I21">
        <f>SUM(J10:J19)</f>
        <v>0</v>
      </c>
      <c r="J21" t="s">
        <v>144</v>
      </c>
    </row>
    <row r="22" spans="1:6" ht="15.75" thickBot="1">
      <c r="A22" s="379"/>
      <c r="B22" s="135"/>
      <c r="C22" s="211"/>
      <c r="D22" s="211"/>
      <c r="E22" s="211"/>
      <c r="F22" s="352">
        <f t="shared" si="1"/>
        <v>0</v>
      </c>
    </row>
    <row r="23" spans="1:7" ht="15.75">
      <c r="A23" s="796" t="s">
        <v>66</v>
      </c>
      <c r="B23" s="797"/>
      <c r="C23" s="797"/>
      <c r="D23" s="797"/>
      <c r="E23" s="798"/>
      <c r="F23" s="376">
        <f>SUM(F24:F27)</f>
        <v>0</v>
      </c>
      <c r="G23" s="447" t="s">
        <v>185</v>
      </c>
    </row>
    <row r="24" spans="1:6" ht="15">
      <c r="A24" s="378"/>
      <c r="B24" s="134"/>
      <c r="C24" s="46"/>
      <c r="D24" s="46"/>
      <c r="E24" s="46"/>
      <c r="F24" s="352">
        <f>C24*E24</f>
        <v>0</v>
      </c>
    </row>
    <row r="25" spans="1:6" ht="15">
      <c r="A25" s="378"/>
      <c r="B25" s="134"/>
      <c r="C25" s="46"/>
      <c r="D25" s="46"/>
      <c r="E25" s="46"/>
      <c r="F25" s="352">
        <f>C25*E25</f>
        <v>0</v>
      </c>
    </row>
    <row r="26" spans="1:6" ht="15">
      <c r="A26" s="378"/>
      <c r="B26" s="134"/>
      <c r="C26" s="46"/>
      <c r="D26" s="46"/>
      <c r="E26" s="46"/>
      <c r="F26" s="352">
        <f>C26*E26</f>
        <v>0</v>
      </c>
    </row>
    <row r="27" spans="1:6" ht="15.75" thickBot="1">
      <c r="A27" s="379"/>
      <c r="B27" s="135"/>
      <c r="C27" s="211"/>
      <c r="D27" s="211"/>
      <c r="E27" s="211"/>
      <c r="F27" s="353">
        <f>C27*E27</f>
        <v>0</v>
      </c>
    </row>
    <row r="28" spans="1:6" ht="15">
      <c r="A28" s="190"/>
      <c r="B28" s="191"/>
      <c r="C28" s="192"/>
      <c r="D28" s="193"/>
      <c r="E28" s="192"/>
      <c r="F28" s="194"/>
    </row>
    <row r="29" spans="1:6" ht="21" customHeight="1">
      <c r="A29" s="704" t="s">
        <v>179</v>
      </c>
      <c r="B29" s="704"/>
      <c r="C29" s="704"/>
      <c r="D29" s="704"/>
      <c r="E29" s="704"/>
      <c r="F29" s="704"/>
    </row>
    <row r="30" spans="1:6" ht="21.75" customHeight="1">
      <c r="A30" s="704"/>
      <c r="B30" s="704"/>
      <c r="C30" s="704"/>
      <c r="D30" s="704"/>
      <c r="E30" s="704"/>
      <c r="F30" s="704"/>
    </row>
    <row r="31" spans="1:6" ht="19.5" customHeight="1">
      <c r="A31" s="704"/>
      <c r="B31" s="704"/>
      <c r="C31" s="704"/>
      <c r="D31" s="704"/>
      <c r="E31" s="704"/>
      <c r="F31" s="704"/>
    </row>
    <row r="32" spans="1:6" ht="10.5" customHeight="1">
      <c r="A32" s="795"/>
      <c r="B32" s="795"/>
      <c r="C32" s="795"/>
      <c r="D32" s="795"/>
      <c r="E32" s="795"/>
      <c r="F32" s="795"/>
    </row>
    <row r="33" spans="1:6" ht="33.75" customHeight="1">
      <c r="A33" s="791" t="s">
        <v>191</v>
      </c>
      <c r="B33" s="791"/>
      <c r="C33" s="791"/>
      <c r="D33" s="791"/>
      <c r="E33" s="791"/>
      <c r="F33" s="791"/>
    </row>
    <row r="34" spans="1:6" ht="18" customHeight="1">
      <c r="A34" s="705" t="s">
        <v>74</v>
      </c>
      <c r="B34" s="705"/>
      <c r="C34" s="705"/>
      <c r="D34" s="705"/>
      <c r="E34" s="705"/>
      <c r="F34" s="705"/>
    </row>
    <row r="35" ht="15.75" thickBot="1"/>
    <row r="36" spans="1:5" ht="15">
      <c r="A36" s="158"/>
      <c r="B36" s="153" t="s">
        <v>124</v>
      </c>
      <c r="C36" s="752" t="s">
        <v>125</v>
      </c>
      <c r="D36" s="753"/>
      <c r="E36" s="163" t="s">
        <v>95</v>
      </c>
    </row>
    <row r="37" spans="1:5" ht="15">
      <c r="A37" s="155" t="s">
        <v>46</v>
      </c>
      <c r="B37" s="103">
        <v>2000</v>
      </c>
      <c r="C37" s="759"/>
      <c r="D37" s="760"/>
      <c r="E37" s="359">
        <f>F6</f>
        <v>0</v>
      </c>
    </row>
    <row r="38" spans="1:5" ht="15.75" thickBot="1">
      <c r="A38" s="156"/>
      <c r="B38" s="161"/>
      <c r="C38" s="757" t="s">
        <v>133</v>
      </c>
      <c r="D38" s="758"/>
      <c r="E38" s="636">
        <f>IF(G9=I6,F9*21%/121%,0)+IF(G15=I6,F15*21%/121%,0)+IF(G23=I6,F23*21%/121%,0)</f>
        <v>0</v>
      </c>
    </row>
  </sheetData>
  <sheetProtection password="DEDD" sheet="1" objects="1" scenarios="1" formatCells="0" formatColumns="0" formatRows="0"/>
  <mergeCells count="16">
    <mergeCell ref="K8:K17"/>
    <mergeCell ref="A32:F32"/>
    <mergeCell ref="B5:E5"/>
    <mergeCell ref="B6:E6"/>
    <mergeCell ref="A29:F31"/>
    <mergeCell ref="A15:E15"/>
    <mergeCell ref="A23:E23"/>
    <mergeCell ref="A34:F34"/>
    <mergeCell ref="C36:D36"/>
    <mergeCell ref="C37:D37"/>
    <mergeCell ref="C38:D38"/>
    <mergeCell ref="A33:F33"/>
    <mergeCell ref="A1:F1"/>
    <mergeCell ref="A2:F2"/>
    <mergeCell ref="A3:F3"/>
    <mergeCell ref="A9:E9"/>
  </mergeCells>
  <dataValidations count="2">
    <dataValidation type="list" allowBlank="1" showInputMessage="1" showErrorMessage="1" sqref="A16:A22 A24:A28 A10:A14">
      <formula1>$I$9:$I$19</formula1>
    </dataValidation>
    <dataValidation type="list" allowBlank="1" showInputMessage="1" showErrorMessage="1" sqref="G9 G15 G23">
      <formula1>$I$5:$I$7</formula1>
    </dataValidation>
  </dataValidations>
  <hyperlinks>
    <hyperlink ref="A5" location="'Kopējais budžets'!A1" display="E5"/>
  </hyperlinks>
  <printOptions horizontalCentered="1"/>
  <pageMargins left="0.3937007874015748" right="0.3937007874015748" top="0.984251968503937" bottom="0.984251968503937" header="0.5118110236220472" footer="0.5118110236220472"/>
  <pageSetup fitToHeight="1" fitToWidth="1" horizontalDpi="1200" verticalDpi="1200" orientation="portrait" paperSize="9" scale="87" r:id="rId1"/>
  <headerFooter alignWithMargins="0">
    <oddHeader>&amp;R&amp;D</oddHeader>
    <oddFooter>&amp;R5.12. Ekspertu pakalpojumu izmaksas
____</oddFooter>
  </headerFooter>
  <ignoredErrors>
    <ignoredError sqref="F15 F23"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K35"/>
  <sheetViews>
    <sheetView view="pageBreakPreview" zoomScaleSheetLayoutView="100" workbookViewId="0" topLeftCell="A1">
      <selection activeCell="D11" sqref="D11"/>
    </sheetView>
  </sheetViews>
  <sheetFormatPr defaultColWidth="9.140625" defaultRowHeight="12.75"/>
  <cols>
    <col min="1" max="1" width="8.7109375" style="8" customWidth="1"/>
    <col min="2" max="2" width="38.421875" style="8" customWidth="1"/>
    <col min="3" max="3" width="11.8515625" style="8" customWidth="1"/>
    <col min="4" max="4" width="11.00390625" style="8" customWidth="1"/>
    <col min="5" max="5" width="12.57421875" style="8" customWidth="1"/>
    <col min="6" max="6" width="13.57421875" style="8" customWidth="1"/>
    <col min="7" max="7" width="13.28125" style="447" customWidth="1"/>
    <col min="8" max="8" width="10.421875" style="8" customWidth="1"/>
    <col min="9" max="9" width="10.28125" style="0" hidden="1" customWidth="1"/>
    <col min="10" max="10" width="9.140625" style="0" hidden="1" customWidth="1"/>
    <col min="11" max="11" width="35.421875" style="0" customWidth="1"/>
  </cols>
  <sheetData>
    <row r="1" spans="1:7" ht="15.75">
      <c r="A1" s="653" t="str">
        <f>'Kopējais budžets'!A1:C1</f>
        <v>Izvēlēties fondu</v>
      </c>
      <c r="B1" s="654"/>
      <c r="C1" s="654"/>
      <c r="D1" s="654"/>
      <c r="E1" s="654"/>
      <c r="F1" s="648"/>
      <c r="G1" s="852"/>
    </row>
    <row r="2" spans="1:11" ht="25.5" customHeight="1">
      <c r="A2" s="641" t="str">
        <f>'Kopējais budžets'!A2:C2</f>
        <v>Ierakstīt projekta nosaukumu</v>
      </c>
      <c r="B2" s="642"/>
      <c r="C2" s="642"/>
      <c r="D2" s="642"/>
      <c r="E2" s="642"/>
      <c r="F2" s="643"/>
      <c r="G2" s="626"/>
      <c r="K2" s="1"/>
    </row>
    <row r="3" spans="1:11" ht="16.5" thickBot="1">
      <c r="A3" s="644" t="str">
        <f>'Kopējais budžets'!A3:C3</f>
        <v>Ierakstīt projekta iesniedzēja institūcijas nosaukumu</v>
      </c>
      <c r="B3" s="645"/>
      <c r="C3" s="645"/>
      <c r="D3" s="645"/>
      <c r="E3" s="645"/>
      <c r="F3" s="646"/>
      <c r="G3" s="852"/>
      <c r="I3" t="s">
        <v>185</v>
      </c>
      <c r="K3" s="1"/>
    </row>
    <row r="4" spans="1:9" ht="16.5" thickBot="1">
      <c r="A4" s="9"/>
      <c r="B4" s="9"/>
      <c r="C4" s="9"/>
      <c r="D4" s="9"/>
      <c r="E4" s="9"/>
      <c r="F4" s="9"/>
      <c r="G4" s="850"/>
      <c r="H4" s="9"/>
      <c r="I4" t="s">
        <v>238</v>
      </c>
    </row>
    <row r="5" spans="1:9" ht="16.5" thickBot="1">
      <c r="A5" s="484" t="s">
        <v>47</v>
      </c>
      <c r="B5" s="702" t="s">
        <v>216</v>
      </c>
      <c r="C5" s="702"/>
      <c r="D5" s="702"/>
      <c r="E5" s="703"/>
      <c r="F5" s="61" t="s">
        <v>35</v>
      </c>
      <c r="G5" s="853"/>
      <c r="H5" s="21"/>
      <c r="I5" t="s">
        <v>128</v>
      </c>
    </row>
    <row r="6" spans="1:9" ht="16.5" thickBot="1">
      <c r="A6" s="23"/>
      <c r="B6" s="700"/>
      <c r="C6" s="700"/>
      <c r="D6" s="700"/>
      <c r="E6" s="700"/>
      <c r="F6" s="296">
        <f>ROUND(SUM(F9:F23),0)</f>
        <v>0</v>
      </c>
      <c r="G6" s="853"/>
      <c r="I6" t="s">
        <v>239</v>
      </c>
    </row>
    <row r="7" spans="7:9" ht="15.75" thickBot="1">
      <c r="G7" s="854"/>
      <c r="H7" s="21"/>
      <c r="I7" s="6"/>
    </row>
    <row r="8" spans="1:11" ht="47.25">
      <c r="A8" s="113" t="s">
        <v>94</v>
      </c>
      <c r="B8" s="112" t="s">
        <v>57</v>
      </c>
      <c r="C8" s="112" t="s">
        <v>33</v>
      </c>
      <c r="D8" s="112" t="s">
        <v>59</v>
      </c>
      <c r="E8" s="112" t="s">
        <v>34</v>
      </c>
      <c r="F8" s="195" t="s">
        <v>35</v>
      </c>
      <c r="G8" s="454"/>
      <c r="K8" s="647" t="s">
        <v>196</v>
      </c>
    </row>
    <row r="9" spans="1:11" ht="15">
      <c r="A9" s="355"/>
      <c r="B9" s="133"/>
      <c r="C9" s="47"/>
      <c r="D9" s="47"/>
      <c r="E9" s="47"/>
      <c r="F9" s="377">
        <f>C9*E9</f>
        <v>0</v>
      </c>
      <c r="G9" s="639" t="s">
        <v>185</v>
      </c>
      <c r="I9">
        <v>1</v>
      </c>
      <c r="J9">
        <f>IF($A$9=I9,$F$9,0)+IF($A$10=I9,$F$10,0)+IF($A$11=I9,$F$11,0)+IF($A$12=I9,$F$12,0)+IF($A$13=I9,$F$13,0)+IF($A$14=I9,$F$14,0)+IF($A$15=I9,$F$15,0)+IF($A$16=I9,$F$16,0)+IF($A$17=I9,$F$17,0)+IF($A$18=I9,$F$18,0)+IF($A$19=I9,$F$19,0)+IF($A$20=I9,$F$20,0)+IF($A$21=I9,$F$21,0)+IF($A$22=I9,$F$22,0)+IF($A$23=I9,$F$23,0)</f>
        <v>0</v>
      </c>
      <c r="K9" s="723"/>
    </row>
    <row r="10" spans="1:11" ht="15">
      <c r="A10" s="355"/>
      <c r="B10" s="134"/>
      <c r="C10" s="46"/>
      <c r="D10" s="46"/>
      <c r="E10" s="46"/>
      <c r="F10" s="377">
        <f aca="true" t="shared" si="0" ref="F10:F22">C10*E10</f>
        <v>0</v>
      </c>
      <c r="G10" s="639" t="s">
        <v>185</v>
      </c>
      <c r="I10">
        <v>2</v>
      </c>
      <c r="J10">
        <f aca="true" t="shared" si="1" ref="J10:J18">IF($A$9=I10,$F$9,0)+IF($A$10=I10,$F$10,0)+IF($A$11=I10,$F$11,0)+IF($A$12=I10,$F$12,0)+IF($A$13=I10,$F$13,0)+IF($A$14=I10,$F$14,0)+IF($A$15=I10,$F$15,0)+IF($A$16=I10,$F$16,0)+IF($A$17=I10,$F$17,0)+IF($A$18=I10,$F$18,0)+IF($A$19=I10,$F$19,0)+IF($A$20=I10,$F$20,0)+IF($A$21=I10,$F$21,0)+IF($A$22=I10,$F$22,0)+IF($A$23=I10,$F$23,0)</f>
        <v>0</v>
      </c>
      <c r="K10" s="723"/>
    </row>
    <row r="11" spans="1:11" ht="15">
      <c r="A11" s="355"/>
      <c r="B11" s="134"/>
      <c r="C11" s="46"/>
      <c r="D11" s="46"/>
      <c r="E11" s="46"/>
      <c r="F11" s="377">
        <f t="shared" si="0"/>
        <v>0</v>
      </c>
      <c r="G11" s="639" t="s">
        <v>185</v>
      </c>
      <c r="I11">
        <v>3</v>
      </c>
      <c r="J11">
        <f t="shared" si="1"/>
        <v>0</v>
      </c>
      <c r="K11" s="723"/>
    </row>
    <row r="12" spans="1:11" ht="15">
      <c r="A12" s="355"/>
      <c r="B12" s="134"/>
      <c r="C12" s="46"/>
      <c r="D12" s="46"/>
      <c r="E12" s="46"/>
      <c r="F12" s="377">
        <f t="shared" si="0"/>
        <v>0</v>
      </c>
      <c r="G12" s="639" t="s">
        <v>185</v>
      </c>
      <c r="I12">
        <v>4</v>
      </c>
      <c r="J12">
        <f t="shared" si="1"/>
        <v>0</v>
      </c>
      <c r="K12" s="723"/>
    </row>
    <row r="13" spans="1:11" ht="15">
      <c r="A13" s="355"/>
      <c r="B13" s="134"/>
      <c r="C13" s="46"/>
      <c r="D13" s="46"/>
      <c r="E13" s="46"/>
      <c r="F13" s="377">
        <f t="shared" si="0"/>
        <v>0</v>
      </c>
      <c r="G13" s="639" t="s">
        <v>185</v>
      </c>
      <c r="I13">
        <v>5</v>
      </c>
      <c r="J13">
        <f t="shared" si="1"/>
        <v>0</v>
      </c>
      <c r="K13" s="723"/>
    </row>
    <row r="14" spans="1:11" ht="15">
      <c r="A14" s="355"/>
      <c r="B14" s="134"/>
      <c r="C14" s="46"/>
      <c r="D14" s="46"/>
      <c r="E14" s="46"/>
      <c r="F14" s="377">
        <f t="shared" si="0"/>
        <v>0</v>
      </c>
      <c r="G14" s="639" t="s">
        <v>185</v>
      </c>
      <c r="I14">
        <v>6</v>
      </c>
      <c r="J14">
        <f t="shared" si="1"/>
        <v>0</v>
      </c>
      <c r="K14" s="723"/>
    </row>
    <row r="15" spans="1:11" ht="15">
      <c r="A15" s="355"/>
      <c r="B15" s="134"/>
      <c r="C15" s="46"/>
      <c r="D15" s="46"/>
      <c r="E15" s="46"/>
      <c r="F15" s="377">
        <f t="shared" si="0"/>
        <v>0</v>
      </c>
      <c r="G15" s="639" t="s">
        <v>185</v>
      </c>
      <c r="I15">
        <v>7</v>
      </c>
      <c r="J15">
        <f t="shared" si="1"/>
        <v>0</v>
      </c>
      <c r="K15" s="723"/>
    </row>
    <row r="16" spans="1:11" ht="15">
      <c r="A16" s="355"/>
      <c r="B16" s="134"/>
      <c r="C16" s="46"/>
      <c r="D16" s="46"/>
      <c r="E16" s="46"/>
      <c r="F16" s="377">
        <f t="shared" si="0"/>
        <v>0</v>
      </c>
      <c r="G16" s="639" t="s">
        <v>185</v>
      </c>
      <c r="I16">
        <v>8</v>
      </c>
      <c r="J16">
        <f t="shared" si="1"/>
        <v>0</v>
      </c>
      <c r="K16" s="723"/>
    </row>
    <row r="17" spans="1:11" ht="15">
      <c r="A17" s="355"/>
      <c r="B17" s="134"/>
      <c r="C17" s="46"/>
      <c r="D17" s="46"/>
      <c r="E17" s="46"/>
      <c r="F17" s="377">
        <f t="shared" si="0"/>
        <v>0</v>
      </c>
      <c r="G17" s="639" t="s">
        <v>185</v>
      </c>
      <c r="I17">
        <v>9</v>
      </c>
      <c r="J17">
        <f t="shared" si="1"/>
        <v>0</v>
      </c>
      <c r="K17" s="723"/>
    </row>
    <row r="18" spans="1:10" ht="15">
      <c r="A18" s="355"/>
      <c r="B18" s="134"/>
      <c r="C18" s="46"/>
      <c r="D18" s="46"/>
      <c r="E18" s="46"/>
      <c r="F18" s="377">
        <f t="shared" si="0"/>
        <v>0</v>
      </c>
      <c r="G18" s="639" t="s">
        <v>185</v>
      </c>
      <c r="I18">
        <v>10</v>
      </c>
      <c r="J18">
        <f t="shared" si="1"/>
        <v>0</v>
      </c>
    </row>
    <row r="19" spans="1:7" ht="15">
      <c r="A19" s="355"/>
      <c r="B19" s="134"/>
      <c r="C19" s="46"/>
      <c r="D19" s="46"/>
      <c r="E19" s="46"/>
      <c r="F19" s="377">
        <f t="shared" si="0"/>
        <v>0</v>
      </c>
      <c r="G19" s="639" t="s">
        <v>185</v>
      </c>
    </row>
    <row r="20" spans="1:10" ht="15">
      <c r="A20" s="355"/>
      <c r="B20" s="134"/>
      <c r="C20" s="46"/>
      <c r="D20" s="46"/>
      <c r="E20" s="46"/>
      <c r="F20" s="377">
        <f t="shared" si="0"/>
        <v>0</v>
      </c>
      <c r="G20" s="639" t="s">
        <v>185</v>
      </c>
      <c r="I20">
        <f>SUM(J9:J18)</f>
        <v>0</v>
      </c>
      <c r="J20" t="s">
        <v>144</v>
      </c>
    </row>
    <row r="21" spans="1:7" ht="15">
      <c r="A21" s="355"/>
      <c r="B21" s="134"/>
      <c r="C21" s="46"/>
      <c r="D21" s="46"/>
      <c r="E21" s="46"/>
      <c r="F21" s="377">
        <f t="shared" si="0"/>
        <v>0</v>
      </c>
      <c r="G21" s="639" t="s">
        <v>185</v>
      </c>
    </row>
    <row r="22" spans="1:7" ht="15">
      <c r="A22" s="355"/>
      <c r="B22" s="134"/>
      <c r="C22" s="46"/>
      <c r="D22" s="46"/>
      <c r="E22" s="46"/>
      <c r="F22" s="377">
        <f t="shared" si="0"/>
        <v>0</v>
      </c>
      <c r="G22" s="639" t="s">
        <v>185</v>
      </c>
    </row>
    <row r="23" spans="1:7" ht="15.75" thickBot="1">
      <c r="A23" s="356"/>
      <c r="B23" s="135"/>
      <c r="C23" s="211"/>
      <c r="D23" s="211"/>
      <c r="E23" s="211"/>
      <c r="F23" s="534">
        <f>C23*E23</f>
        <v>0</v>
      </c>
      <c r="G23" s="639" t="s">
        <v>185</v>
      </c>
    </row>
    <row r="24" ht="15">
      <c r="G24" s="639"/>
    </row>
    <row r="25" spans="1:7" ht="23.25" customHeight="1">
      <c r="A25" s="704" t="s">
        <v>180</v>
      </c>
      <c r="B25" s="704"/>
      <c r="C25" s="704"/>
      <c r="D25" s="704"/>
      <c r="E25" s="704"/>
      <c r="F25" s="704"/>
      <c r="G25" s="855"/>
    </row>
    <row r="26" spans="1:7" ht="30" customHeight="1">
      <c r="A26" s="704"/>
      <c r="B26" s="704"/>
      <c r="C26" s="704"/>
      <c r="D26" s="704"/>
      <c r="E26" s="704"/>
      <c r="F26" s="704"/>
      <c r="G26" s="855"/>
    </row>
    <row r="27" spans="1:7" ht="36" customHeight="1">
      <c r="A27" s="704" t="s">
        <v>181</v>
      </c>
      <c r="B27" s="704"/>
      <c r="C27" s="704"/>
      <c r="D27" s="704"/>
      <c r="E27" s="704"/>
      <c r="F27" s="704"/>
      <c r="G27" s="855"/>
    </row>
    <row r="28" spans="1:7" ht="36" customHeight="1">
      <c r="A28" s="799" t="s">
        <v>191</v>
      </c>
      <c r="B28" s="800"/>
      <c r="C28" s="800"/>
      <c r="D28" s="800"/>
      <c r="E28" s="800"/>
      <c r="F28" s="801"/>
      <c r="G28" s="855"/>
    </row>
    <row r="29" spans="1:7" ht="16.5" customHeight="1">
      <c r="A29" s="795"/>
      <c r="B29" s="795"/>
      <c r="C29" s="795"/>
      <c r="D29" s="795"/>
      <c r="E29" s="795"/>
      <c r="F29" s="795"/>
      <c r="G29" s="856"/>
    </row>
    <row r="30" spans="1:7" ht="15" customHeight="1">
      <c r="A30" s="705" t="s">
        <v>75</v>
      </c>
      <c r="B30" s="705"/>
      <c r="C30" s="705"/>
      <c r="D30" s="705"/>
      <c r="E30" s="705"/>
      <c r="F30" s="705"/>
      <c r="G30" s="857"/>
    </row>
    <row r="31" ht="15.75" thickBot="1"/>
    <row r="32" spans="1:5" ht="15">
      <c r="A32" s="158"/>
      <c r="B32" s="153" t="s">
        <v>124</v>
      </c>
      <c r="C32" s="802" t="s">
        <v>125</v>
      </c>
      <c r="D32" s="802"/>
      <c r="E32" s="163" t="s">
        <v>95</v>
      </c>
    </row>
    <row r="33" spans="1:5" ht="15">
      <c r="A33" s="155" t="s">
        <v>47</v>
      </c>
      <c r="B33" s="103">
        <v>2000</v>
      </c>
      <c r="C33" s="803"/>
      <c r="D33" s="803"/>
      <c r="E33" s="359">
        <f>F6</f>
        <v>0</v>
      </c>
    </row>
    <row r="34" spans="1:5" ht="15">
      <c r="A34" s="155"/>
      <c r="B34" s="103"/>
      <c r="C34" s="803" t="s">
        <v>237</v>
      </c>
      <c r="D34" s="803"/>
      <c r="E34" s="637">
        <f>IF(G9=I4,F9*21%/121%,0)+IF(G10=I4,F10*21%/121%,0)+IF(G11=I4,F11*21%/121%,0)+IF(G12=I4,F12*21%/121%,0)+IF(G13=I4,F13*21%/121%,0)+IF(G14=I4,F14*21%/121%,0)+IF(G15=I4,F15*21%/121%,0)+IF(G16=I4,F16*21%/121%,0)+IF(G17=I4,F17*21%/121%,0)+IF(G18=I4,F18*21%/121%,0)+IF(G19=I4,F19*21%/121%,0)+IF(G20=I4,F20*21%/121%,0)+IF(G21=I4,F21*21%/121%,0)+IF(G22=I4,F22*21%/121%,0)+IF(G23=I4,F23*21%/121%,0)</f>
        <v>0</v>
      </c>
    </row>
    <row r="35" spans="1:5" ht="15.75" thickBot="1">
      <c r="A35" s="160"/>
      <c r="B35" s="627"/>
      <c r="C35" s="757" t="s">
        <v>236</v>
      </c>
      <c r="D35" s="758"/>
      <c r="E35" s="638">
        <f>+IF(G9=I6,F9*10%/110%,0)+IF(G10=I6,F10*10%/110%,0)+IF(G11=I6,F11*10%/110%,0)+IF(G12=I6,F12*10%/110%,0)+IF(G13=I6,F13*10%/110%,0)+IF(G14=I6,F14*10%/110%,0)+IF(G15=I6,F15*10%/110%,0)+IF(G16=I6,F16*10%/110%,0)+IF(G17=I6,F17*10%/110%,0)+IF(G18=I6,F18*10%/110%,0)+IF(G19=I6,F19*10%/110%,0)+IF(G20=I6,F20*10%/110%,0)+IF(G21=I6,F21*10%/110%,0)+IF(G22=I6,F22*10%/110%,0)+IF(G23=I6,F23*10%/110%,0)</f>
        <v>0</v>
      </c>
    </row>
  </sheetData>
  <sheetProtection password="DEDD" sheet="1" objects="1" scenarios="1" formatCells="0" formatColumns="0" formatRows="0"/>
  <mergeCells count="15">
    <mergeCell ref="C35:D35"/>
    <mergeCell ref="K8:K17"/>
    <mergeCell ref="A29:F29"/>
    <mergeCell ref="C32:D32"/>
    <mergeCell ref="C33:D33"/>
    <mergeCell ref="C34:D34"/>
    <mergeCell ref="A30:F30"/>
    <mergeCell ref="A27:F27"/>
    <mergeCell ref="B6:E6"/>
    <mergeCell ref="A25:F26"/>
    <mergeCell ref="A28:F28"/>
    <mergeCell ref="A1:F1"/>
    <mergeCell ref="A2:F2"/>
    <mergeCell ref="A3:F3"/>
    <mergeCell ref="B5:E5"/>
  </mergeCells>
  <dataValidations count="2">
    <dataValidation type="list" allowBlank="1" showInputMessage="1" showErrorMessage="1" sqref="A9:A23">
      <formula1>$I$8:$I$18</formula1>
    </dataValidation>
    <dataValidation type="list" allowBlank="1" showInputMessage="1" showErrorMessage="1" sqref="G9:G23">
      <formula1>$I$3:$I$6</formula1>
    </dataValidation>
  </dataValidations>
  <hyperlinks>
    <hyperlink ref="A5" location="'Kopējais budžets'!A1" display="E6"/>
  </hyperlinks>
  <printOptions horizontalCentered="1"/>
  <pageMargins left="0.3937007874015748" right="0.3937007874015748" top="0.984251968503937" bottom="0.984251968503937" header="0.5118110236220472" footer="0.5118110236220472"/>
  <pageSetup fitToHeight="1" fitToWidth="1" horizontalDpi="1200" verticalDpi="1200" orientation="portrait" paperSize="9" scale="89" r:id="rId1"/>
  <headerFooter alignWithMargins="0">
    <oddHeader>&amp;R&amp;D</oddHeader>
    <oddFooter>&amp;R5.13. Ar mērķa grupām saistītās izmaksas
____</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62"/>
  <sheetViews>
    <sheetView view="pageBreakPreview" zoomScaleSheetLayoutView="100" workbookViewId="0" topLeftCell="A1">
      <selection activeCell="C10" sqref="C10"/>
    </sheetView>
  </sheetViews>
  <sheetFormatPr defaultColWidth="9.140625" defaultRowHeight="12.75"/>
  <cols>
    <col min="1" max="1" width="8.421875" style="8" customWidth="1"/>
    <col min="2" max="2" width="23.421875" style="8" customWidth="1"/>
    <col min="3" max="3" width="36.140625" style="8" customWidth="1"/>
    <col min="4" max="4" width="15.8515625" style="8" customWidth="1"/>
    <col min="5" max="5" width="13.57421875" style="8" customWidth="1"/>
    <col min="6" max="6" width="12.140625" style="8" customWidth="1"/>
    <col min="7" max="7" width="14.140625" style="8" customWidth="1"/>
    <col min="8" max="8" width="10.7109375" style="447" customWidth="1"/>
    <col min="9" max="9" width="9.421875" style="0" hidden="1" customWidth="1"/>
    <col min="10" max="12" width="9.140625" style="0" hidden="1" customWidth="1"/>
    <col min="13" max="13" width="5.00390625" style="0" customWidth="1"/>
    <col min="14" max="14" width="0" style="0" hidden="1" customWidth="1"/>
    <col min="15" max="15" width="35.421875" style="0" customWidth="1"/>
  </cols>
  <sheetData>
    <row r="1" spans="1:7" ht="15.75">
      <c r="A1" s="653" t="str">
        <f>'A Personāls'!A1:G1</f>
        <v>Izvēlēties fondu</v>
      </c>
      <c r="B1" s="697"/>
      <c r="C1" s="654"/>
      <c r="D1" s="654"/>
      <c r="E1" s="654"/>
      <c r="F1" s="654"/>
      <c r="G1" s="648"/>
    </row>
    <row r="2" spans="1:7" ht="20.25" customHeight="1">
      <c r="A2" s="641" t="str">
        <f>'A Personāls'!A2:G2</f>
        <v>Ierakstīt projekta nosaukumu</v>
      </c>
      <c r="B2" s="698"/>
      <c r="C2" s="642"/>
      <c r="D2" s="642"/>
      <c r="E2" s="642"/>
      <c r="F2" s="642"/>
      <c r="G2" s="643"/>
    </row>
    <row r="3" spans="1:7" ht="16.5" thickBot="1">
      <c r="A3" s="644" t="str">
        <f>+'A Personāls'!A3:G3</f>
        <v>Ierakstīt projekta iesniedzēja institūcijas nosaukumu</v>
      </c>
      <c r="B3" s="699"/>
      <c r="C3" s="645"/>
      <c r="D3" s="645"/>
      <c r="E3" s="645"/>
      <c r="F3" s="645"/>
      <c r="G3" s="646"/>
    </row>
    <row r="4" spans="1:8" ht="16.5" thickBot="1">
      <c r="A4" s="9"/>
      <c r="B4" s="9"/>
      <c r="C4" s="9"/>
      <c r="D4" s="9"/>
      <c r="E4" s="9"/>
      <c r="F4" s="9"/>
      <c r="G4" s="9"/>
      <c r="H4" s="850"/>
    </row>
    <row r="5" spans="1:8" ht="16.5" thickBot="1">
      <c r="A5" s="486" t="s">
        <v>6</v>
      </c>
      <c r="B5" s="733" t="s">
        <v>217</v>
      </c>
      <c r="C5" s="807"/>
      <c r="D5" s="807"/>
      <c r="E5" s="807"/>
      <c r="F5" s="807"/>
      <c r="G5" s="61" t="s">
        <v>35</v>
      </c>
      <c r="H5" s="851"/>
    </row>
    <row r="6" spans="1:8" ht="16.5" thickBot="1">
      <c r="A6" s="31"/>
      <c r="B6" s="29"/>
      <c r="C6" s="30"/>
      <c r="D6" s="30"/>
      <c r="E6" s="30"/>
      <c r="F6" s="30"/>
      <c r="G6" s="296">
        <f>ROUND(G8+G30+G36+G40,0)</f>
        <v>0</v>
      </c>
      <c r="H6" s="858"/>
    </row>
    <row r="7" spans="7:9" ht="15.75" thickBot="1">
      <c r="G7" s="57"/>
      <c r="H7" s="851"/>
      <c r="I7" s="6"/>
    </row>
    <row r="8" spans="1:9" ht="16.5" thickBot="1">
      <c r="A8" s="808" t="s">
        <v>182</v>
      </c>
      <c r="B8" s="809"/>
      <c r="C8" s="809"/>
      <c r="D8" s="809"/>
      <c r="E8" s="809"/>
      <c r="F8" s="809"/>
      <c r="G8" s="380">
        <f>G10+G20</f>
        <v>0</v>
      </c>
      <c r="H8" s="851"/>
      <c r="I8" s="6"/>
    </row>
    <row r="9" spans="1:9" ht="16.5" thickBot="1">
      <c r="A9" s="804" t="s">
        <v>97</v>
      </c>
      <c r="B9" s="805"/>
      <c r="C9" s="805"/>
      <c r="D9" s="805"/>
      <c r="E9" s="805"/>
      <c r="F9" s="805"/>
      <c r="G9" s="806"/>
      <c r="H9" s="851"/>
      <c r="I9" s="6"/>
    </row>
    <row r="10" spans="1:15" s="26" customFormat="1" ht="46.5" customHeight="1" thickBot="1">
      <c r="A10" s="69" t="s">
        <v>94</v>
      </c>
      <c r="B10" s="70" t="s">
        <v>32</v>
      </c>
      <c r="C10" s="70" t="s">
        <v>79</v>
      </c>
      <c r="D10" s="70" t="s">
        <v>168</v>
      </c>
      <c r="E10" s="70" t="s">
        <v>83</v>
      </c>
      <c r="F10" s="548" t="s">
        <v>84</v>
      </c>
      <c r="G10" s="549">
        <f>SUM(G11:G18)</f>
        <v>0</v>
      </c>
      <c r="H10" s="859"/>
      <c r="O10" s="663" t="s">
        <v>198</v>
      </c>
    </row>
    <row r="11" spans="1:15" s="26" customFormat="1" ht="18.75" customHeight="1">
      <c r="A11" s="386"/>
      <c r="B11" s="427"/>
      <c r="C11" s="136"/>
      <c r="D11" s="137"/>
      <c r="E11" s="136"/>
      <c r="F11" s="493"/>
      <c r="G11" s="349">
        <f>ROUND(D11*E11*F11,0)</f>
        <v>0</v>
      </c>
      <c r="H11" s="859"/>
      <c r="I11" s="127">
        <f>K11+L11</f>
        <v>0</v>
      </c>
      <c r="J11" s="127">
        <v>1</v>
      </c>
      <c r="K11">
        <f>IF($A$11=J11,$G$11+$G$21,0)+IF($A$12=J11,$G$12+$G$22,0)+IF($A$13=J11,$G$13+$G$23,0)+IF($A$14=J11,$G$14+$G$24,0)+IF($A$15=J11,$G$15+$G$25,0)+IF($A$16=J11,$G$16+$G$26,0)+IF($A$17=J11,$G$17+$G$27,0)+IF($A$18=J11,$G$18+$G$28,0)</f>
        <v>0</v>
      </c>
      <c r="L11">
        <f>IF($A$31=J11,$G$31,0)+IF($A$32=J11,$G$32,0)+IF($A$33=J11,$G$33,0)+IF($A$34=J11,$G$34,0)+IF($A$35=J11,$G$35,0)+IF($A$37=J11,$G$37,0)+IF($A$38=J11,$G$38,0)+IF($A$39=J11,$G$39,0)+IF($A$41=J11,$G$41,0)+IF($A$42=J11,$G$42,0)+IF($A$43=J11,$G$43,0)+IF($A$44=J11,$G$44,0)+IF($A$45=J11,$G$45,0)+IF($A$46=J11,$G$46,0)+IF($A$47=J11,$G$47,0)</f>
        <v>0</v>
      </c>
      <c r="O11" s="818"/>
    </row>
    <row r="12" spans="1:15" ht="16.5" customHeight="1">
      <c r="A12" s="361"/>
      <c r="B12" s="374"/>
      <c r="C12" s="138"/>
      <c r="D12" s="139"/>
      <c r="E12" s="138"/>
      <c r="F12" s="491"/>
      <c r="G12" s="347">
        <f aca="true" t="shared" si="0" ref="G12:G18">ROUND(D12*E12*F12,0)</f>
        <v>0</v>
      </c>
      <c r="I12" s="127">
        <f aca="true" t="shared" si="1" ref="I12:I20">K12+L12</f>
        <v>0</v>
      </c>
      <c r="J12">
        <v>2</v>
      </c>
      <c r="K12">
        <f aca="true" t="shared" si="2" ref="K12:K20">IF($A$11=J12,$G$11+$G$21,0)+IF($A$12=J12,$G$12+$G$22,0)+IF($A$13=J12,$G$13+$G$23,0)+IF($A$14=J12,$G$14+$G$24,0)+IF($A$15=J12,$G$15+$G$25,0)+IF($A$16=J12,$G$16+$G$26,0)+IF($A$17=J12,$G$17+$G$27,0)+IF($A$18=J12,$G$18+$G$28,0)</f>
        <v>0</v>
      </c>
      <c r="L12">
        <f aca="true" t="shared" si="3" ref="L12:L20">IF($A$31=J12,$G$31,0)+IF($A$32=J12,$G$32,0)+IF($A$33=J12,$G$33,0)+IF($A$34=J12,$G$34,0)+IF($A$35=J12,$G$35,0)+IF($A$37=J12,$G$37,0)+IF($A$38=J12,$G$38,0)+IF($A$39=J12,$G$39,0)+IF($A$41=J12,$G$41,0)+IF($A$42=J12,$G$42,0)+IF($A$43=J12,$G$43,0)+IF($A$44=J12,$G$44,0)+IF($A$45=J12,$G$45,0)+IF($A$46=J12,$G$46,0)+IF($A$47=J12,$G$47,0)</f>
        <v>0</v>
      </c>
      <c r="O12" s="818"/>
    </row>
    <row r="13" spans="1:15" ht="15" customHeight="1">
      <c r="A13" s="361"/>
      <c r="B13" s="374"/>
      <c r="C13" s="138"/>
      <c r="D13" s="139"/>
      <c r="E13" s="138"/>
      <c r="F13" s="491"/>
      <c r="G13" s="347">
        <f t="shared" si="0"/>
        <v>0</v>
      </c>
      <c r="I13" s="127">
        <f t="shared" si="1"/>
        <v>0</v>
      </c>
      <c r="J13">
        <v>3</v>
      </c>
      <c r="K13">
        <f t="shared" si="2"/>
        <v>0</v>
      </c>
      <c r="L13">
        <f t="shared" si="3"/>
        <v>0</v>
      </c>
      <c r="O13" s="818"/>
    </row>
    <row r="14" spans="1:15" ht="13.5" customHeight="1">
      <c r="A14" s="361"/>
      <c r="B14" s="374"/>
      <c r="C14" s="138"/>
      <c r="D14" s="139"/>
      <c r="E14" s="138"/>
      <c r="F14" s="491"/>
      <c r="G14" s="347">
        <f t="shared" si="0"/>
        <v>0</v>
      </c>
      <c r="I14" s="127">
        <f t="shared" si="1"/>
        <v>0</v>
      </c>
      <c r="J14">
        <v>4</v>
      </c>
      <c r="K14">
        <f t="shared" si="2"/>
        <v>0</v>
      </c>
      <c r="L14">
        <f t="shared" si="3"/>
        <v>0</v>
      </c>
      <c r="O14" s="818"/>
    </row>
    <row r="15" spans="1:15" ht="13.5" customHeight="1">
      <c r="A15" s="361"/>
      <c r="B15" s="374"/>
      <c r="C15" s="138"/>
      <c r="D15" s="139"/>
      <c r="E15" s="138"/>
      <c r="F15" s="491"/>
      <c r="G15" s="347">
        <f t="shared" si="0"/>
        <v>0</v>
      </c>
      <c r="I15" s="127">
        <f t="shared" si="1"/>
        <v>0</v>
      </c>
      <c r="J15">
        <v>5</v>
      </c>
      <c r="K15">
        <f t="shared" si="2"/>
        <v>0</v>
      </c>
      <c r="L15">
        <f t="shared" si="3"/>
        <v>0</v>
      </c>
      <c r="O15" s="818"/>
    </row>
    <row r="16" spans="1:15" ht="15">
      <c r="A16" s="361"/>
      <c r="B16" s="374"/>
      <c r="C16" s="138"/>
      <c r="D16" s="139"/>
      <c r="E16" s="138"/>
      <c r="F16" s="491"/>
      <c r="G16" s="347">
        <f t="shared" si="0"/>
        <v>0</v>
      </c>
      <c r="I16" s="127">
        <f t="shared" si="1"/>
        <v>0</v>
      </c>
      <c r="J16">
        <v>6</v>
      </c>
      <c r="K16">
        <f t="shared" si="2"/>
        <v>0</v>
      </c>
      <c r="L16">
        <f t="shared" si="3"/>
        <v>0</v>
      </c>
      <c r="O16" s="818"/>
    </row>
    <row r="17" spans="1:15" ht="15">
      <c r="A17" s="361"/>
      <c r="B17" s="374"/>
      <c r="C17" s="138"/>
      <c r="D17" s="139"/>
      <c r="E17" s="138"/>
      <c r="F17" s="491"/>
      <c r="G17" s="347">
        <f t="shared" si="0"/>
        <v>0</v>
      </c>
      <c r="I17" s="127">
        <f t="shared" si="1"/>
        <v>0</v>
      </c>
      <c r="J17">
        <v>7</v>
      </c>
      <c r="K17">
        <f t="shared" si="2"/>
        <v>0</v>
      </c>
      <c r="L17">
        <f t="shared" si="3"/>
        <v>0</v>
      </c>
      <c r="O17" s="818"/>
    </row>
    <row r="18" spans="1:15" ht="15.75" thickBot="1">
      <c r="A18" s="362"/>
      <c r="B18" s="428"/>
      <c r="C18" s="141"/>
      <c r="D18" s="142"/>
      <c r="E18" s="141"/>
      <c r="F18" s="494"/>
      <c r="G18" s="350">
        <f t="shared" si="0"/>
        <v>0</v>
      </c>
      <c r="I18" s="127">
        <f t="shared" si="1"/>
        <v>0</v>
      </c>
      <c r="J18">
        <v>8</v>
      </c>
      <c r="K18">
        <f t="shared" si="2"/>
        <v>0</v>
      </c>
      <c r="L18">
        <f t="shared" si="3"/>
        <v>0</v>
      </c>
      <c r="O18" s="818"/>
    </row>
    <row r="19" spans="1:15" ht="16.5" thickBot="1">
      <c r="A19" s="819" t="s">
        <v>96</v>
      </c>
      <c r="B19" s="695"/>
      <c r="C19" s="695"/>
      <c r="D19" s="695"/>
      <c r="E19" s="695"/>
      <c r="F19" s="695"/>
      <c r="G19" s="696"/>
      <c r="I19" s="127">
        <f t="shared" si="1"/>
        <v>0</v>
      </c>
      <c r="J19">
        <v>9</v>
      </c>
      <c r="K19">
        <f t="shared" si="2"/>
        <v>0</v>
      </c>
      <c r="L19">
        <f t="shared" si="3"/>
        <v>0</v>
      </c>
      <c r="O19" s="818"/>
    </row>
    <row r="20" spans="1:15" ht="47.25" customHeight="1" thickBot="1">
      <c r="A20" s="32" t="s">
        <v>94</v>
      </c>
      <c r="B20" s="33" t="s">
        <v>32</v>
      </c>
      <c r="C20" s="33" t="s">
        <v>79</v>
      </c>
      <c r="D20" s="33" t="s">
        <v>168</v>
      </c>
      <c r="E20" s="33" t="s">
        <v>97</v>
      </c>
      <c r="F20" s="550" t="s">
        <v>170</v>
      </c>
      <c r="G20" s="554">
        <f>SUM(G21:G28)</f>
        <v>0</v>
      </c>
      <c r="I20" s="127">
        <f t="shared" si="1"/>
        <v>0</v>
      </c>
      <c r="J20">
        <v>10</v>
      </c>
      <c r="K20">
        <f t="shared" si="2"/>
        <v>0</v>
      </c>
      <c r="L20">
        <f t="shared" si="3"/>
        <v>0</v>
      </c>
      <c r="O20" s="818"/>
    </row>
    <row r="21" spans="1:9" ht="15">
      <c r="A21" s="535">
        <f aca="true" t="shared" si="4" ref="A21:D28">A11</f>
        <v>0</v>
      </c>
      <c r="B21" s="536">
        <f t="shared" si="4"/>
        <v>0</v>
      </c>
      <c r="C21" s="536">
        <f t="shared" si="4"/>
        <v>0</v>
      </c>
      <c r="D21" s="537">
        <f t="shared" si="4"/>
        <v>0</v>
      </c>
      <c r="E21" s="538">
        <f>E11*F11</f>
        <v>0</v>
      </c>
      <c r="F21" s="551">
        <v>0.2409</v>
      </c>
      <c r="G21" s="349">
        <f>ROUND(E21*F21*D21,0)</f>
        <v>0</v>
      </c>
      <c r="I21" s="54">
        <v>0.2409</v>
      </c>
    </row>
    <row r="22" spans="1:11" ht="15">
      <c r="A22" s="320">
        <f t="shared" si="4"/>
        <v>0</v>
      </c>
      <c r="B22" s="429">
        <f t="shared" si="4"/>
        <v>0</v>
      </c>
      <c r="C22" s="429">
        <f t="shared" si="4"/>
        <v>0</v>
      </c>
      <c r="D22" s="321">
        <f t="shared" si="4"/>
        <v>0</v>
      </c>
      <c r="E22" s="319">
        <f aca="true" t="shared" si="5" ref="E22:E28">E12*F12</f>
        <v>0</v>
      </c>
      <c r="F22" s="552">
        <v>0.2409</v>
      </c>
      <c r="G22" s="346">
        <f aca="true" t="shared" si="6" ref="G22:G28">ROUND(E22*F22*D22,0)</f>
        <v>0</v>
      </c>
      <c r="I22" s="54">
        <v>0.3309</v>
      </c>
      <c r="J22">
        <f>SUM(I11:I19)</f>
        <v>0</v>
      </c>
      <c r="K22" t="s">
        <v>144</v>
      </c>
    </row>
    <row r="23" spans="1:9" ht="15">
      <c r="A23" s="320">
        <f t="shared" si="4"/>
        <v>0</v>
      </c>
      <c r="B23" s="429">
        <f t="shared" si="4"/>
        <v>0</v>
      </c>
      <c r="C23" s="429">
        <f t="shared" si="4"/>
        <v>0</v>
      </c>
      <c r="D23" s="321">
        <f t="shared" si="4"/>
        <v>0</v>
      </c>
      <c r="E23" s="319">
        <f t="shared" si="5"/>
        <v>0</v>
      </c>
      <c r="F23" s="552"/>
      <c r="G23" s="346">
        <f t="shared" si="6"/>
        <v>0</v>
      </c>
      <c r="I23" s="54">
        <v>0.18</v>
      </c>
    </row>
    <row r="24" spans="1:9" ht="15">
      <c r="A24" s="320">
        <f t="shared" si="4"/>
        <v>0</v>
      </c>
      <c r="B24" s="429">
        <f t="shared" si="4"/>
        <v>0</v>
      </c>
      <c r="C24" s="429">
        <f t="shared" si="4"/>
        <v>0</v>
      </c>
      <c r="D24" s="321">
        <f t="shared" si="4"/>
        <v>0</v>
      </c>
      <c r="E24" s="319">
        <f t="shared" si="5"/>
        <v>0</v>
      </c>
      <c r="F24" s="552"/>
      <c r="G24" s="346">
        <f t="shared" si="6"/>
        <v>0</v>
      </c>
      <c r="I24" s="54">
        <v>0.514</v>
      </c>
    </row>
    <row r="25" spans="1:7" ht="15">
      <c r="A25" s="320">
        <f t="shared" si="4"/>
        <v>0</v>
      </c>
      <c r="B25" s="429">
        <f t="shared" si="4"/>
        <v>0</v>
      </c>
      <c r="C25" s="429">
        <f t="shared" si="4"/>
        <v>0</v>
      </c>
      <c r="D25" s="321">
        <f t="shared" si="4"/>
        <v>0</v>
      </c>
      <c r="E25" s="319">
        <f t="shared" si="5"/>
        <v>0</v>
      </c>
      <c r="F25" s="552"/>
      <c r="G25" s="346">
        <f t="shared" si="6"/>
        <v>0</v>
      </c>
    </row>
    <row r="26" spans="1:7" ht="15">
      <c r="A26" s="320">
        <f t="shared" si="4"/>
        <v>0</v>
      </c>
      <c r="B26" s="429">
        <f t="shared" si="4"/>
        <v>0</v>
      </c>
      <c r="C26" s="429">
        <f t="shared" si="4"/>
        <v>0</v>
      </c>
      <c r="D26" s="321">
        <f t="shared" si="4"/>
        <v>0</v>
      </c>
      <c r="E26" s="319">
        <f t="shared" si="5"/>
        <v>0</v>
      </c>
      <c r="F26" s="552"/>
      <c r="G26" s="346">
        <f t="shared" si="6"/>
        <v>0</v>
      </c>
    </row>
    <row r="27" spans="1:9" ht="15">
      <c r="A27" s="320">
        <f t="shared" si="4"/>
        <v>0</v>
      </c>
      <c r="B27" s="429">
        <f t="shared" si="4"/>
        <v>0</v>
      </c>
      <c r="C27" s="429">
        <f t="shared" si="4"/>
        <v>0</v>
      </c>
      <c r="D27" s="321">
        <f t="shared" si="4"/>
        <v>0</v>
      </c>
      <c r="E27" s="319">
        <f t="shared" si="5"/>
        <v>0</v>
      </c>
      <c r="F27" s="552"/>
      <c r="G27" s="346">
        <f t="shared" si="6"/>
        <v>0</v>
      </c>
      <c r="I27" s="54"/>
    </row>
    <row r="28" spans="1:9" ht="15.75" thickBot="1">
      <c r="A28" s="539">
        <f t="shared" si="4"/>
        <v>0</v>
      </c>
      <c r="B28" s="540">
        <f t="shared" si="4"/>
        <v>0</v>
      </c>
      <c r="C28" s="540">
        <f t="shared" si="4"/>
        <v>0</v>
      </c>
      <c r="D28" s="541">
        <f t="shared" si="4"/>
        <v>0</v>
      </c>
      <c r="E28" s="542">
        <f t="shared" si="5"/>
        <v>0</v>
      </c>
      <c r="F28" s="553"/>
      <c r="G28" s="543">
        <f t="shared" si="6"/>
        <v>0</v>
      </c>
      <c r="I28" s="54"/>
    </row>
    <row r="29" spans="1:7" ht="47.25" customHeight="1" thickBot="1">
      <c r="A29" s="422" t="s">
        <v>94</v>
      </c>
      <c r="B29" s="423" t="s">
        <v>67</v>
      </c>
      <c r="C29" s="33" t="s">
        <v>57</v>
      </c>
      <c r="D29" s="33" t="s">
        <v>33</v>
      </c>
      <c r="E29" s="33" t="s">
        <v>59</v>
      </c>
      <c r="F29" s="550" t="s">
        <v>34</v>
      </c>
      <c r="G29" s="555" t="s">
        <v>35</v>
      </c>
    </row>
    <row r="30" spans="1:8" ht="19.5" customHeight="1" thickBot="1">
      <c r="A30" s="813" t="s">
        <v>77</v>
      </c>
      <c r="B30" s="814"/>
      <c r="C30" s="814"/>
      <c r="D30" s="814"/>
      <c r="E30" s="814"/>
      <c r="F30" s="814"/>
      <c r="G30" s="348">
        <f>SUM(G31:G35)</f>
        <v>0</v>
      </c>
      <c r="H30" s="451" t="s">
        <v>185</v>
      </c>
    </row>
    <row r="31" spans="1:10" ht="15">
      <c r="A31" s="378"/>
      <c r="B31" s="557"/>
      <c r="C31" s="558"/>
      <c r="D31" s="558"/>
      <c r="E31" s="138"/>
      <c r="F31" s="519"/>
      <c r="G31" s="346">
        <f>D31*F31</f>
        <v>0</v>
      </c>
      <c r="J31" t="s">
        <v>185</v>
      </c>
    </row>
    <row r="32" spans="1:10" ht="15">
      <c r="A32" s="378"/>
      <c r="B32" s="557"/>
      <c r="C32" s="134"/>
      <c r="D32" s="138"/>
      <c r="E32" s="138"/>
      <c r="F32" s="519"/>
      <c r="G32" s="346">
        <f>D32*F32</f>
        <v>0</v>
      </c>
      <c r="J32" t="s">
        <v>129</v>
      </c>
    </row>
    <row r="33" spans="1:10" ht="15">
      <c r="A33" s="378"/>
      <c r="B33" s="559"/>
      <c r="C33" s="559"/>
      <c r="D33" s="138"/>
      <c r="E33" s="138"/>
      <c r="F33" s="519"/>
      <c r="G33" s="346">
        <f>D33*F33</f>
        <v>0</v>
      </c>
      <c r="J33" t="s">
        <v>128</v>
      </c>
    </row>
    <row r="34" spans="1:7" ht="15">
      <c r="A34" s="378"/>
      <c r="B34" s="560"/>
      <c r="C34" s="134"/>
      <c r="D34" s="138"/>
      <c r="E34" s="138"/>
      <c r="F34" s="519"/>
      <c r="G34" s="346">
        <f>D34*F34</f>
        <v>0</v>
      </c>
    </row>
    <row r="35" spans="1:7" ht="15.75" thickBot="1">
      <c r="A35" s="378"/>
      <c r="B35" s="385"/>
      <c r="C35" s="80"/>
      <c r="D35" s="189"/>
      <c r="E35" s="189"/>
      <c r="F35" s="520"/>
      <c r="G35" s="346">
        <f>D35*F35</f>
        <v>0</v>
      </c>
    </row>
    <row r="36" spans="1:8" ht="16.5" thickBot="1">
      <c r="A36" s="815" t="s">
        <v>69</v>
      </c>
      <c r="B36" s="816"/>
      <c r="C36" s="816"/>
      <c r="D36" s="816"/>
      <c r="E36" s="816"/>
      <c r="F36" s="816"/>
      <c r="G36" s="348">
        <f>SUM(G37:G39)</f>
        <v>0</v>
      </c>
      <c r="H36" s="451" t="s">
        <v>185</v>
      </c>
    </row>
    <row r="37" spans="1:7" ht="15">
      <c r="A37" s="354"/>
      <c r="B37" s="382"/>
      <c r="C37" s="196"/>
      <c r="D37" s="136"/>
      <c r="E37" s="136"/>
      <c r="F37" s="521"/>
      <c r="G37" s="349">
        <f>D37*F37</f>
        <v>0</v>
      </c>
    </row>
    <row r="38" spans="1:7" ht="15">
      <c r="A38" s="355"/>
      <c r="B38" s="383"/>
      <c r="C38" s="134"/>
      <c r="D38" s="138"/>
      <c r="E38" s="138"/>
      <c r="F38" s="519"/>
      <c r="G38" s="346">
        <f>D38*F38</f>
        <v>0</v>
      </c>
    </row>
    <row r="39" spans="1:7" ht="15.75" thickBot="1">
      <c r="A39" s="356"/>
      <c r="B39" s="384"/>
      <c r="C39" s="135"/>
      <c r="D39" s="141"/>
      <c r="E39" s="141"/>
      <c r="F39" s="522"/>
      <c r="G39" s="543">
        <f>D39*F39</f>
        <v>0</v>
      </c>
    </row>
    <row r="40" spans="1:8" ht="16.5" thickBot="1">
      <c r="A40" s="820" t="s">
        <v>110</v>
      </c>
      <c r="B40" s="821"/>
      <c r="C40" s="821"/>
      <c r="D40" s="821"/>
      <c r="E40" s="821"/>
      <c r="F40" s="821"/>
      <c r="G40" s="544">
        <f>SUM(G41:G47)</f>
        <v>0</v>
      </c>
      <c r="H40" s="451" t="s">
        <v>185</v>
      </c>
    </row>
    <row r="41" spans="1:7" ht="15">
      <c r="A41" s="354"/>
      <c r="B41" s="546"/>
      <c r="C41" s="196"/>
      <c r="D41" s="136"/>
      <c r="E41" s="136"/>
      <c r="F41" s="521"/>
      <c r="G41" s="349">
        <f aca="true" t="shared" si="7" ref="G41:G47">D41*F41</f>
        <v>0</v>
      </c>
    </row>
    <row r="42" spans="1:7" ht="15">
      <c r="A42" s="378"/>
      <c r="B42" s="545"/>
      <c r="C42" s="134"/>
      <c r="D42" s="138"/>
      <c r="E42" s="138"/>
      <c r="F42" s="519"/>
      <c r="G42" s="347">
        <f t="shared" si="7"/>
        <v>0</v>
      </c>
    </row>
    <row r="43" spans="1:7" ht="15">
      <c r="A43" s="378"/>
      <c r="B43" s="545"/>
      <c r="C43" s="134"/>
      <c r="D43" s="138"/>
      <c r="E43" s="138"/>
      <c r="F43" s="519"/>
      <c r="G43" s="347">
        <f t="shared" si="7"/>
        <v>0</v>
      </c>
    </row>
    <row r="44" spans="1:7" ht="15">
      <c r="A44" s="378"/>
      <c r="B44" s="545"/>
      <c r="C44" s="134"/>
      <c r="D44" s="138"/>
      <c r="E44" s="138"/>
      <c r="F44" s="519"/>
      <c r="G44" s="347">
        <f t="shared" si="7"/>
        <v>0</v>
      </c>
    </row>
    <row r="45" spans="1:8" ht="15">
      <c r="A45" s="378"/>
      <c r="B45" s="545"/>
      <c r="C45" s="134"/>
      <c r="D45" s="138"/>
      <c r="E45" s="138"/>
      <c r="F45" s="519"/>
      <c r="G45" s="347">
        <f t="shared" si="7"/>
        <v>0</v>
      </c>
      <c r="H45" s="7"/>
    </row>
    <row r="46" spans="1:8" ht="15">
      <c r="A46" s="378"/>
      <c r="B46" s="545"/>
      <c r="C46" s="134"/>
      <c r="D46" s="138"/>
      <c r="E46" s="138"/>
      <c r="F46" s="519"/>
      <c r="G46" s="347">
        <f t="shared" si="7"/>
        <v>0</v>
      </c>
      <c r="H46" s="7"/>
    </row>
    <row r="47" spans="1:8" ht="15.75" thickBot="1">
      <c r="A47" s="379"/>
      <c r="B47" s="547"/>
      <c r="C47" s="135"/>
      <c r="D47" s="141"/>
      <c r="E47" s="141"/>
      <c r="F47" s="522"/>
      <c r="G47" s="350">
        <f t="shared" si="7"/>
        <v>0</v>
      </c>
      <c r="H47" s="7"/>
    </row>
    <row r="48" ht="15">
      <c r="H48" s="7"/>
    </row>
    <row r="49" spans="1:8" ht="15" customHeight="1">
      <c r="A49" s="704" t="s">
        <v>183</v>
      </c>
      <c r="B49" s="704"/>
      <c r="C49" s="704"/>
      <c r="D49" s="704"/>
      <c r="E49" s="704"/>
      <c r="F49" s="704"/>
      <c r="G49" s="704"/>
      <c r="H49" s="7"/>
    </row>
    <row r="50" spans="1:8" ht="15" customHeight="1">
      <c r="A50" s="704"/>
      <c r="B50" s="704"/>
      <c r="C50" s="704"/>
      <c r="D50" s="704"/>
      <c r="E50" s="704"/>
      <c r="F50" s="704"/>
      <c r="G50" s="704"/>
      <c r="H50" s="7"/>
    </row>
    <row r="51" spans="1:7" ht="26.25" customHeight="1">
      <c r="A51" s="704"/>
      <c r="B51" s="704"/>
      <c r="C51" s="704"/>
      <c r="D51" s="704"/>
      <c r="E51" s="704"/>
      <c r="F51" s="704"/>
      <c r="G51" s="704"/>
    </row>
    <row r="52" spans="1:7" ht="15">
      <c r="A52" s="448"/>
      <c r="B52" s="811"/>
      <c r="C52" s="812"/>
      <c r="D52" s="812"/>
      <c r="E52" s="812"/>
      <c r="F52" s="812"/>
      <c r="G52" s="462"/>
    </row>
    <row r="53" spans="1:7" ht="33" customHeight="1">
      <c r="A53" s="817" t="s">
        <v>191</v>
      </c>
      <c r="B53" s="817"/>
      <c r="C53" s="817"/>
      <c r="D53" s="817"/>
      <c r="E53" s="817"/>
      <c r="F53" s="817"/>
      <c r="G53" s="817"/>
    </row>
    <row r="54" spans="1:7" ht="22.5" customHeight="1">
      <c r="A54" s="810" t="s">
        <v>76</v>
      </c>
      <c r="B54" s="810"/>
      <c r="C54" s="810"/>
      <c r="D54" s="810"/>
      <c r="E54" s="810"/>
      <c r="F54" s="810"/>
      <c r="G54" s="810"/>
    </row>
    <row r="55" ht="15.75" thickBot="1">
      <c r="B55" s="10"/>
    </row>
    <row r="56" spans="1:4" ht="15">
      <c r="A56" s="158"/>
      <c r="B56" s="153" t="s">
        <v>124</v>
      </c>
      <c r="C56" s="165" t="s">
        <v>125</v>
      </c>
      <c r="D56" s="163" t="s">
        <v>95</v>
      </c>
    </row>
    <row r="57" spans="1:4" ht="15">
      <c r="A57" s="155" t="s">
        <v>6</v>
      </c>
      <c r="B57" s="103">
        <v>1100</v>
      </c>
      <c r="C57" s="104" t="s">
        <v>131</v>
      </c>
      <c r="D57" s="359">
        <f>G10</f>
        <v>0</v>
      </c>
    </row>
    <row r="58" spans="1:4" ht="15">
      <c r="A58" s="155" t="s">
        <v>6</v>
      </c>
      <c r="B58" s="103">
        <v>1200</v>
      </c>
      <c r="C58" s="104" t="s">
        <v>138</v>
      </c>
      <c r="D58" s="359">
        <f>G20</f>
        <v>0</v>
      </c>
    </row>
    <row r="59" spans="1:4" ht="15">
      <c r="A59" s="155" t="s">
        <v>6</v>
      </c>
      <c r="B59" s="103">
        <v>5000</v>
      </c>
      <c r="C59" s="104"/>
      <c r="D59" s="359">
        <f>G30+G36</f>
        <v>0</v>
      </c>
    </row>
    <row r="60" spans="1:4" ht="15">
      <c r="A60" s="155"/>
      <c r="B60" s="103"/>
      <c r="C60" s="104" t="s">
        <v>133</v>
      </c>
      <c r="D60" s="637">
        <f>IF(H30=J32,G30*21%/121%,0)+IF(H36=J32,G36*21%/121%,0)</f>
        <v>0</v>
      </c>
    </row>
    <row r="61" spans="1:4" ht="15">
      <c r="A61" s="155" t="s">
        <v>6</v>
      </c>
      <c r="B61" s="103">
        <v>2000</v>
      </c>
      <c r="C61" s="105"/>
      <c r="D61" s="359">
        <f>G40</f>
        <v>0</v>
      </c>
    </row>
    <row r="62" spans="1:4" ht="15.75" thickBot="1">
      <c r="A62" s="156"/>
      <c r="B62" s="161"/>
      <c r="C62" s="446" t="s">
        <v>133</v>
      </c>
      <c r="D62" s="636">
        <f>IF(H40=J32,G40*21%/121%,0)</f>
        <v>0</v>
      </c>
    </row>
  </sheetData>
  <sheetProtection password="DEDD" sheet="1" objects="1" scenarios="1" formatCells="0" formatColumns="0" formatRows="0"/>
  <mergeCells count="15">
    <mergeCell ref="O10:O20"/>
    <mergeCell ref="A19:G19"/>
    <mergeCell ref="A40:F40"/>
    <mergeCell ref="A49:G51"/>
    <mergeCell ref="A54:G54"/>
    <mergeCell ref="B52:F52"/>
    <mergeCell ref="A30:F30"/>
    <mergeCell ref="A36:F36"/>
    <mergeCell ref="A53:G53"/>
    <mergeCell ref="A1:G1"/>
    <mergeCell ref="A2:G2"/>
    <mergeCell ref="A3:G3"/>
    <mergeCell ref="A9:G9"/>
    <mergeCell ref="B5:F5"/>
    <mergeCell ref="A8:F8"/>
  </mergeCells>
  <dataValidations count="3">
    <dataValidation type="list" allowBlank="1" showInputMessage="1" showErrorMessage="1" sqref="F21:F28">
      <formula1>$I$21:$I$27</formula1>
    </dataValidation>
    <dataValidation type="list" allowBlank="1" showInputMessage="1" showErrorMessage="1" sqref="A31:A35 A41:A47 A37:A39 A11:A18">
      <formula1>$J$10:$J$20</formula1>
    </dataValidation>
    <dataValidation type="list" allowBlank="1" showInputMessage="1" showErrorMessage="1" sqref="H30 H36 H40">
      <formula1>$J$31:$J$33</formula1>
    </dataValidation>
  </dataValidations>
  <hyperlinks>
    <hyperlink ref="A5" location="'Kopējais budžets'!A1" display="G"/>
  </hyperlinks>
  <printOptions horizontalCentered="1"/>
  <pageMargins left="0.3937007874015748" right="0.3937007874015748" top="0.984251968503937" bottom="0.984251968503937" header="0.5118110236220472" footer="0.5118110236220472"/>
  <pageSetup fitToHeight="1" fitToWidth="1" horizontalDpi="1200" verticalDpi="1200" orientation="portrait" paperSize="9" scale="65" r:id="rId1"/>
  <headerFooter alignWithMargins="0">
    <oddHeader>&amp;R&amp;D</oddHeader>
    <oddFooter>&amp;R5.14. Netiešās attiecināmās izmaksas
____</oddFooter>
  </headerFooter>
  <ignoredErrors>
    <ignoredError sqref="G40 G36" formula="1"/>
  </ignoredErrors>
</worksheet>
</file>

<file path=xl/worksheets/sheet15.xml><?xml version="1.0" encoding="utf-8"?>
<worksheet xmlns="http://schemas.openxmlformats.org/spreadsheetml/2006/main" xmlns:r="http://schemas.openxmlformats.org/officeDocument/2006/relationships">
  <sheetPr>
    <pageSetUpPr fitToPage="1"/>
  </sheetPr>
  <dimension ref="A1:CM47"/>
  <sheetViews>
    <sheetView view="pageBreakPreview" zoomScaleSheetLayoutView="100" workbookViewId="0" topLeftCell="A1">
      <selection activeCell="A5" sqref="A5"/>
    </sheetView>
  </sheetViews>
  <sheetFormatPr defaultColWidth="9.140625" defaultRowHeight="12.75"/>
  <cols>
    <col min="1" max="1" width="9.00390625" style="8" customWidth="1"/>
    <col min="2" max="2" width="18.28125" style="8" customWidth="1"/>
    <col min="3" max="3" width="25.140625" style="8" customWidth="1"/>
    <col min="4" max="4" width="16.57421875" style="8" customWidth="1"/>
    <col min="5" max="5" width="13.421875" style="8" customWidth="1"/>
    <col min="6" max="6" width="12.8515625" style="8" customWidth="1"/>
    <col min="7" max="7" width="14.421875" style="8" customWidth="1"/>
    <col min="8" max="8" width="9.421875" style="0" customWidth="1"/>
    <col min="9" max="9" width="8.7109375" style="0" hidden="1" customWidth="1"/>
    <col min="10" max="11" width="0" style="0" hidden="1" customWidth="1"/>
    <col min="12" max="12" width="36.8515625" style="0" customWidth="1"/>
    <col min="87" max="87" width="15.7109375" style="0" customWidth="1"/>
  </cols>
  <sheetData>
    <row r="1" spans="1:7" ht="15.75">
      <c r="A1" s="653" t="str">
        <f>'Kopējais budžets'!A1:C1</f>
        <v>Izvēlēties fondu</v>
      </c>
      <c r="B1" s="697"/>
      <c r="C1" s="654"/>
      <c r="D1" s="654"/>
      <c r="E1" s="654"/>
      <c r="F1" s="654"/>
      <c r="G1" s="648"/>
    </row>
    <row r="2" spans="1:12" ht="22.5" customHeight="1">
      <c r="A2" s="641" t="str">
        <f>'Kopējais budžets'!A2:C2</f>
        <v>Ierakstīt projekta nosaukumu</v>
      </c>
      <c r="B2" s="698"/>
      <c r="C2" s="642"/>
      <c r="D2" s="642"/>
      <c r="E2" s="642"/>
      <c r="F2" s="642"/>
      <c r="G2" s="643"/>
      <c r="K2" s="1"/>
      <c r="L2" s="1"/>
    </row>
    <row r="3" spans="1:12" ht="16.5" thickBot="1">
      <c r="A3" s="644" t="str">
        <f>'Kopējais budžets'!A3:C3</f>
        <v>Ierakstīt projekta iesniedzēja institūcijas nosaukumu</v>
      </c>
      <c r="B3" s="699"/>
      <c r="C3" s="645"/>
      <c r="D3" s="645"/>
      <c r="E3" s="645"/>
      <c r="F3" s="645"/>
      <c r="G3" s="646"/>
      <c r="K3" s="1"/>
      <c r="L3" s="1"/>
    </row>
    <row r="4" spans="1:8" ht="16.5" thickBot="1">
      <c r="A4" s="9"/>
      <c r="B4" s="9"/>
      <c r="C4" s="9"/>
      <c r="D4" s="9"/>
      <c r="E4" s="9"/>
      <c r="F4" s="9"/>
      <c r="G4" s="14"/>
      <c r="H4" s="4"/>
    </row>
    <row r="5" spans="1:8" ht="16.5" thickBot="1">
      <c r="A5" s="485" t="s">
        <v>7</v>
      </c>
      <c r="B5" s="702" t="s">
        <v>218</v>
      </c>
      <c r="C5" s="702"/>
      <c r="D5" s="702"/>
      <c r="E5" s="702"/>
      <c r="F5" s="773"/>
      <c r="G5" s="74" t="s">
        <v>35</v>
      </c>
      <c r="H5" s="5"/>
    </row>
    <row r="6" spans="1:90" ht="16.5" thickBot="1">
      <c r="A6" s="81"/>
      <c r="B6" s="82"/>
      <c r="C6" s="786"/>
      <c r="D6" s="786"/>
      <c r="E6" s="786"/>
      <c r="F6" s="786"/>
      <c r="G6" s="450">
        <f>ROUND(G7+G19,0)</f>
        <v>0</v>
      </c>
      <c r="CL6" s="18"/>
    </row>
    <row r="7" spans="1:9" ht="16.5" thickBot="1">
      <c r="A7" s="824" t="s">
        <v>101</v>
      </c>
      <c r="B7" s="825"/>
      <c r="C7" s="825"/>
      <c r="D7" s="825"/>
      <c r="E7" s="825"/>
      <c r="F7" s="825"/>
      <c r="G7" s="388">
        <f>SUM(G9:G18)</f>
        <v>0</v>
      </c>
      <c r="H7" s="5"/>
      <c r="I7" s="6"/>
    </row>
    <row r="8" spans="1:87" ht="47.25" customHeight="1">
      <c r="A8" s="424" t="s">
        <v>94</v>
      </c>
      <c r="B8" s="112" t="s">
        <v>32</v>
      </c>
      <c r="C8" s="112" t="s">
        <v>79</v>
      </c>
      <c r="D8" s="112" t="s">
        <v>168</v>
      </c>
      <c r="E8" s="112" t="s">
        <v>83</v>
      </c>
      <c r="F8" s="112" t="s">
        <v>84</v>
      </c>
      <c r="G8" s="197" t="s">
        <v>35</v>
      </c>
      <c r="L8" s="647" t="s">
        <v>199</v>
      </c>
      <c r="CI8" s="11"/>
    </row>
    <row r="9" spans="1:90" s="7" customFormat="1" ht="15">
      <c r="A9" s="178"/>
      <c r="B9" s="168"/>
      <c r="C9" s="168"/>
      <c r="D9" s="41"/>
      <c r="E9" s="41"/>
      <c r="F9" s="41"/>
      <c r="G9" s="389">
        <f>ROUND(F9*E9*D9,0)</f>
        <v>0</v>
      </c>
      <c r="I9" s="7">
        <v>1</v>
      </c>
      <c r="J9">
        <f>IF($A$9=I9,$G$9+$G$21,0)+IF($A$10=I9,$G$12+$G$22,0)+IF($A$11=I9,$G$11+$G$23,0)+IF($A$12=I9,$G$12+$G$24,0)+IF($A$13=I9,$G$13+$G$25,0)+IF($A$14=I9,$G$14+$G$26,0)+IF($A$15=I9,$G$15+$G$27,0)+IF($A$16=I9,$G$16+$G$28,0)+IF($A$17=I9,$G$17+$G$29,0)+IF($A$18=I9,$G$18+$G$30,0)</f>
        <v>0</v>
      </c>
      <c r="L9" s="723"/>
      <c r="CL9"/>
    </row>
    <row r="10" spans="1:91" s="7" customFormat="1" ht="15">
      <c r="A10" s="178"/>
      <c r="B10" s="168"/>
      <c r="C10" s="168"/>
      <c r="D10" s="41"/>
      <c r="E10" s="41"/>
      <c r="F10" s="41"/>
      <c r="G10" s="389">
        <f aca="true" t="shared" si="0" ref="G10:G18">ROUND(F10*E10*D10,0)</f>
        <v>0</v>
      </c>
      <c r="I10" s="7">
        <v>2</v>
      </c>
      <c r="J10">
        <f>IF($A$9=I10,$G$9+$G$21,0)+IF($A$10=I10,$G$12+$G$22,0)+IF($A$11=I10,$G$11+$G$23,0)+IF($A$12=I10,$G$12+$G$24,0)+IF($A$13=I10,$G$13+$G$25,0)+IF($A$14=I10,$G$14+$G$26,0)+IF($A$15=I10,$G$15+$G$27,0)+IF($A$16=I10,$G$16+$G$28,0)+IF($A$17=I10,$G$17+$G$29,0)+IF($A$18=I10,$G$18+$G$30,0)</f>
        <v>0</v>
      </c>
      <c r="L10" s="723"/>
      <c r="CI10" s="42"/>
      <c r="CJ10" s="43"/>
      <c r="CK10" s="43"/>
      <c r="CL10" s="43"/>
      <c r="CM10" s="43"/>
    </row>
    <row r="11" spans="1:91" s="7" customFormat="1" ht="15" customHeight="1">
      <c r="A11" s="178"/>
      <c r="B11" s="168"/>
      <c r="C11" s="168"/>
      <c r="D11" s="41"/>
      <c r="E11" s="41"/>
      <c r="F11" s="41"/>
      <c r="G11" s="389">
        <f t="shared" si="0"/>
        <v>0</v>
      </c>
      <c r="I11" s="7">
        <v>3</v>
      </c>
      <c r="J11">
        <f>IF($A$9=I11,$G$9+$G$21,0)+IF($A$10=I11,$G$12+$G$22,0)+IF($A$11=I11,$G$11+$G$23,0)+IF($A$12=I11,$G$12+$G$24,0)+IF($A$13=I11,$G$13+$G$25,0)+IF($A$14=I11,$G$14+$G$26,0)+IF($A$15=I11,$G$15+$G$27,0)+IF($A$16=I11,$G$16+$G$28,0)+IF($A$17=I11,$G$17+$G$29,0)+IF($A$18=I11,$G$18+$G$30,0)</f>
        <v>0</v>
      </c>
      <c r="L11" s="723"/>
      <c r="CI11" s="44"/>
      <c r="CJ11" s="43"/>
      <c r="CK11" s="43"/>
      <c r="CL11" s="43"/>
      <c r="CM11" s="43"/>
    </row>
    <row r="12" spans="1:87" ht="15">
      <c r="A12" s="178"/>
      <c r="B12" s="168"/>
      <c r="C12" s="168"/>
      <c r="D12" s="41"/>
      <c r="E12" s="41"/>
      <c r="F12" s="41"/>
      <c r="G12" s="389">
        <f t="shared" si="0"/>
        <v>0</v>
      </c>
      <c r="I12" s="7">
        <v>4</v>
      </c>
      <c r="J12">
        <f>IF($A$9=I12,$G$9+$G$21,0)+IF($A$10=I12,$G$10+$G$22,0)+IF($A$11=I12,$G$11+$G$23,0)+IF($A$12=I12,$G$12+$G$24,0)+IF($A$13=I12,$G$13+$G$25,0)+IF($A$14=I12,$G$14+$G$26,0)+IF($A$15=I12,$G$15+$G$27,0)+IF($A$16=I12,$G$16+$G$28,0)+IF($A$17=I12,$G$17+$G$29,0)+IF($A$18=I12,$G$18+$G$30,0)</f>
        <v>0</v>
      </c>
      <c r="L12" s="723"/>
      <c r="CH12" s="3"/>
      <c r="CI12" s="7"/>
    </row>
    <row r="13" spans="1:86" ht="15">
      <c r="A13" s="178"/>
      <c r="B13" s="168"/>
      <c r="C13" s="168"/>
      <c r="D13" s="41"/>
      <c r="E13" s="41"/>
      <c r="F13" s="41"/>
      <c r="G13" s="389">
        <f t="shared" si="0"/>
        <v>0</v>
      </c>
      <c r="I13" s="7">
        <v>5</v>
      </c>
      <c r="J13">
        <f aca="true" t="shared" si="1" ref="J13:J18">IF($A$9=I13,$G$9+$G$21,0)+IF($A$10=I13,$G$12+$G$22,0)+IF($A$11=I13,$G$11+$G$23,0)+IF($A$12=I13,$G$12+$G$24,0)+IF($A$13=I13,$G$13+$G$25,0)+IF($A$14=I13,$G$14+$G$26,0)+IF($A$15=I13,$G$15+$G$27,0)+IF($A$16=I13,$G$16+$G$28,0)+IF($A$17=I13,$G$17+$G$29,0)+IF($A$18=I13,$G$18+$G$30,0)</f>
        <v>0</v>
      </c>
      <c r="L13" s="723"/>
      <c r="CH13" s="3"/>
    </row>
    <row r="14" spans="1:86" ht="15">
      <c r="A14" s="178"/>
      <c r="B14" s="168"/>
      <c r="C14" s="168"/>
      <c r="D14" s="41"/>
      <c r="E14" s="41"/>
      <c r="F14" s="41"/>
      <c r="G14" s="389">
        <f t="shared" si="0"/>
        <v>0</v>
      </c>
      <c r="I14" s="7">
        <v>6</v>
      </c>
      <c r="J14">
        <f t="shared" si="1"/>
        <v>0</v>
      </c>
      <c r="L14" s="723"/>
      <c r="CH14" s="3"/>
    </row>
    <row r="15" spans="1:86" ht="15">
      <c r="A15" s="178"/>
      <c r="B15" s="168"/>
      <c r="C15" s="168"/>
      <c r="D15" s="41"/>
      <c r="E15" s="41"/>
      <c r="F15" s="41"/>
      <c r="G15" s="389">
        <f t="shared" si="0"/>
        <v>0</v>
      </c>
      <c r="I15" s="7">
        <v>7</v>
      </c>
      <c r="J15">
        <f t="shared" si="1"/>
        <v>0</v>
      </c>
      <c r="L15" s="723"/>
      <c r="CH15" s="3"/>
    </row>
    <row r="16" spans="1:86" ht="15">
      <c r="A16" s="178"/>
      <c r="B16" s="168"/>
      <c r="C16" s="168"/>
      <c r="D16" s="41"/>
      <c r="E16" s="41"/>
      <c r="F16" s="41"/>
      <c r="G16" s="389">
        <f t="shared" si="0"/>
        <v>0</v>
      </c>
      <c r="I16" s="7">
        <v>8</v>
      </c>
      <c r="J16">
        <f t="shared" si="1"/>
        <v>0</v>
      </c>
      <c r="L16" s="723"/>
      <c r="CH16" s="3"/>
    </row>
    <row r="17" spans="1:86" ht="15">
      <c r="A17" s="178"/>
      <c r="B17" s="168"/>
      <c r="C17" s="168"/>
      <c r="D17" s="41"/>
      <c r="E17" s="41"/>
      <c r="F17" s="41"/>
      <c r="G17" s="389">
        <f t="shared" si="0"/>
        <v>0</v>
      </c>
      <c r="I17" s="7">
        <v>9</v>
      </c>
      <c r="J17">
        <f t="shared" si="1"/>
        <v>0</v>
      </c>
      <c r="L17" s="723"/>
      <c r="CH17" s="3"/>
    </row>
    <row r="18" spans="1:86" ht="15.75" thickBot="1">
      <c r="A18" s="198"/>
      <c r="B18" s="210"/>
      <c r="C18" s="210"/>
      <c r="D18" s="144"/>
      <c r="E18" s="144"/>
      <c r="F18" s="144"/>
      <c r="G18" s="390">
        <f t="shared" si="0"/>
        <v>0</v>
      </c>
      <c r="I18" s="7">
        <v>10</v>
      </c>
      <c r="J18">
        <f t="shared" si="1"/>
        <v>0</v>
      </c>
      <c r="L18" s="723"/>
      <c r="CH18" s="3"/>
    </row>
    <row r="19" spans="1:86" ht="21.75" customHeight="1" thickBot="1">
      <c r="A19" s="826" t="s">
        <v>96</v>
      </c>
      <c r="B19" s="827"/>
      <c r="C19" s="827"/>
      <c r="D19" s="827"/>
      <c r="E19" s="827"/>
      <c r="F19" s="827"/>
      <c r="G19" s="391">
        <f>SUM(G21:G30)</f>
        <v>0</v>
      </c>
      <c r="I19">
        <f>SUM(J9:J18)</f>
        <v>0</v>
      </c>
      <c r="J19" t="s">
        <v>144</v>
      </c>
      <c r="L19" s="723"/>
      <c r="CH19" s="3"/>
    </row>
    <row r="20" spans="1:86" ht="51" customHeight="1">
      <c r="A20" s="113" t="s">
        <v>94</v>
      </c>
      <c r="B20" s="112" t="s">
        <v>32</v>
      </c>
      <c r="C20" s="112" t="s">
        <v>79</v>
      </c>
      <c r="D20" s="112" t="s">
        <v>169</v>
      </c>
      <c r="E20" s="112" t="s">
        <v>85</v>
      </c>
      <c r="F20" s="112" t="s">
        <v>170</v>
      </c>
      <c r="G20" s="197" t="s">
        <v>35</v>
      </c>
      <c r="CH20" s="3"/>
    </row>
    <row r="21" spans="1:86" ht="15">
      <c r="A21" s="395">
        <f aca="true" t="shared" si="2" ref="A21:A30">A9</f>
        <v>0</v>
      </c>
      <c r="B21" s="425">
        <f>B9</f>
        <v>0</v>
      </c>
      <c r="C21" s="425">
        <f>C9</f>
        <v>0</v>
      </c>
      <c r="D21" s="396">
        <f aca="true" t="shared" si="3" ref="D21:D30">D9</f>
        <v>0</v>
      </c>
      <c r="E21" s="396">
        <f aca="true" t="shared" si="4" ref="E21:E30">E9*F9</f>
        <v>0</v>
      </c>
      <c r="F21" s="38">
        <v>0.2409</v>
      </c>
      <c r="G21" s="389">
        <f>ROUND(D21*E21*F21,0)</f>
        <v>0</v>
      </c>
      <c r="J21" s="54">
        <v>0.2409</v>
      </c>
      <c r="CH21" s="37"/>
    </row>
    <row r="22" spans="1:86" s="7" customFormat="1" ht="15">
      <c r="A22" s="395">
        <f t="shared" si="2"/>
        <v>0</v>
      </c>
      <c r="B22" s="425">
        <f aca="true" t="shared" si="5" ref="B22:C30">B10</f>
        <v>0</v>
      </c>
      <c r="C22" s="425">
        <f t="shared" si="5"/>
        <v>0</v>
      </c>
      <c r="D22" s="396">
        <f t="shared" si="3"/>
        <v>0</v>
      </c>
      <c r="E22" s="396">
        <f t="shared" si="4"/>
        <v>0</v>
      </c>
      <c r="F22" s="38"/>
      <c r="G22" s="389">
        <f aca="true" t="shared" si="6" ref="G22:G30">ROUND(D22*E22*F22,0)</f>
        <v>0</v>
      </c>
      <c r="J22" s="54">
        <v>0.3309</v>
      </c>
      <c r="CH22" s="37"/>
    </row>
    <row r="23" spans="1:10" s="7" customFormat="1" ht="15">
      <c r="A23" s="395">
        <f t="shared" si="2"/>
        <v>0</v>
      </c>
      <c r="B23" s="425">
        <f t="shared" si="5"/>
        <v>0</v>
      </c>
      <c r="C23" s="425">
        <f t="shared" si="5"/>
        <v>0</v>
      </c>
      <c r="D23" s="396">
        <f t="shared" si="3"/>
        <v>0</v>
      </c>
      <c r="E23" s="396">
        <f t="shared" si="4"/>
        <v>0</v>
      </c>
      <c r="F23" s="38"/>
      <c r="G23" s="389">
        <f t="shared" si="6"/>
        <v>0</v>
      </c>
      <c r="J23" s="54">
        <v>0.18</v>
      </c>
    </row>
    <row r="24" spans="1:10" s="7" customFormat="1" ht="15">
      <c r="A24" s="395">
        <f t="shared" si="2"/>
        <v>0</v>
      </c>
      <c r="B24" s="425">
        <f t="shared" si="5"/>
        <v>0</v>
      </c>
      <c r="C24" s="425">
        <f t="shared" si="5"/>
        <v>0</v>
      </c>
      <c r="D24" s="396">
        <f t="shared" si="3"/>
        <v>0</v>
      </c>
      <c r="E24" s="396">
        <f t="shared" si="4"/>
        <v>0</v>
      </c>
      <c r="F24" s="38"/>
      <c r="G24" s="389">
        <f t="shared" si="6"/>
        <v>0</v>
      </c>
      <c r="J24" s="54">
        <v>0.5109</v>
      </c>
    </row>
    <row r="25" spans="1:7" s="7" customFormat="1" ht="15">
      <c r="A25" s="395">
        <f t="shared" si="2"/>
        <v>0</v>
      </c>
      <c r="B25" s="425">
        <f t="shared" si="5"/>
        <v>0</v>
      </c>
      <c r="C25" s="425">
        <f t="shared" si="5"/>
        <v>0</v>
      </c>
      <c r="D25" s="396">
        <f t="shared" si="3"/>
        <v>0</v>
      </c>
      <c r="E25" s="396">
        <f t="shared" si="4"/>
        <v>0</v>
      </c>
      <c r="F25" s="38"/>
      <c r="G25" s="389">
        <f t="shared" si="6"/>
        <v>0</v>
      </c>
    </row>
    <row r="26" spans="1:7" s="7" customFormat="1" ht="15">
      <c r="A26" s="395">
        <f t="shared" si="2"/>
        <v>0</v>
      </c>
      <c r="B26" s="425">
        <f t="shared" si="5"/>
        <v>0</v>
      </c>
      <c r="C26" s="425">
        <f t="shared" si="5"/>
        <v>0</v>
      </c>
      <c r="D26" s="396">
        <f t="shared" si="3"/>
        <v>0</v>
      </c>
      <c r="E26" s="396">
        <f t="shared" si="4"/>
        <v>0</v>
      </c>
      <c r="F26" s="38"/>
      <c r="G26" s="389">
        <f t="shared" si="6"/>
        <v>0</v>
      </c>
    </row>
    <row r="27" spans="1:7" ht="15">
      <c r="A27" s="395">
        <f t="shared" si="2"/>
        <v>0</v>
      </c>
      <c r="B27" s="425">
        <f t="shared" si="5"/>
        <v>0</v>
      </c>
      <c r="C27" s="425">
        <f t="shared" si="5"/>
        <v>0</v>
      </c>
      <c r="D27" s="396">
        <f t="shared" si="3"/>
        <v>0</v>
      </c>
      <c r="E27" s="396">
        <f t="shared" si="4"/>
        <v>0</v>
      </c>
      <c r="F27" s="38"/>
      <c r="G27" s="389">
        <f t="shared" si="6"/>
        <v>0</v>
      </c>
    </row>
    <row r="28" spans="1:7" ht="15">
      <c r="A28" s="395">
        <f t="shared" si="2"/>
        <v>0</v>
      </c>
      <c r="B28" s="425">
        <f t="shared" si="5"/>
        <v>0</v>
      </c>
      <c r="C28" s="425">
        <f t="shared" si="5"/>
        <v>0</v>
      </c>
      <c r="D28" s="396">
        <f t="shared" si="3"/>
        <v>0</v>
      </c>
      <c r="E28" s="396">
        <f t="shared" si="4"/>
        <v>0</v>
      </c>
      <c r="F28" s="38"/>
      <c r="G28" s="389">
        <f t="shared" si="6"/>
        <v>0</v>
      </c>
    </row>
    <row r="29" spans="1:7" ht="15">
      <c r="A29" s="395">
        <f t="shared" si="2"/>
        <v>0</v>
      </c>
      <c r="B29" s="425">
        <f t="shared" si="5"/>
        <v>0</v>
      </c>
      <c r="C29" s="425">
        <f t="shared" si="5"/>
        <v>0</v>
      </c>
      <c r="D29" s="396">
        <f t="shared" si="3"/>
        <v>0</v>
      </c>
      <c r="E29" s="396">
        <f t="shared" si="4"/>
        <v>0</v>
      </c>
      <c r="F29" s="38"/>
      <c r="G29" s="389">
        <f t="shared" si="6"/>
        <v>0</v>
      </c>
    </row>
    <row r="30" spans="1:7" ht="15.75" thickBot="1">
      <c r="A30" s="397">
        <f t="shared" si="2"/>
        <v>0</v>
      </c>
      <c r="B30" s="426">
        <f t="shared" si="5"/>
        <v>0</v>
      </c>
      <c r="C30" s="426">
        <f t="shared" si="5"/>
        <v>0</v>
      </c>
      <c r="D30" s="398">
        <f t="shared" si="3"/>
        <v>0</v>
      </c>
      <c r="E30" s="398">
        <f t="shared" si="4"/>
        <v>0</v>
      </c>
      <c r="F30" s="56"/>
      <c r="G30" s="390">
        <f t="shared" si="6"/>
        <v>0</v>
      </c>
    </row>
    <row r="31" ht="15">
      <c r="G31" s="15"/>
    </row>
    <row r="32" ht="15">
      <c r="G32" s="15"/>
    </row>
    <row r="33" spans="1:7" ht="12.75">
      <c r="A33" s="690" t="s">
        <v>184</v>
      </c>
      <c r="B33" s="690"/>
      <c r="C33" s="690"/>
      <c r="D33" s="690"/>
      <c r="E33" s="690"/>
      <c r="F33" s="690"/>
      <c r="G33" s="690"/>
    </row>
    <row r="34" spans="1:7" ht="12.75">
      <c r="A34" s="690"/>
      <c r="B34" s="690"/>
      <c r="C34" s="690"/>
      <c r="D34" s="690"/>
      <c r="E34" s="690"/>
      <c r="F34" s="690"/>
      <c r="G34" s="690"/>
    </row>
    <row r="35" spans="1:7" ht="21.75" customHeight="1">
      <c r="A35" s="690"/>
      <c r="B35" s="690"/>
      <c r="C35" s="690"/>
      <c r="D35" s="690"/>
      <c r="E35" s="690"/>
      <c r="F35" s="690"/>
      <c r="G35" s="690"/>
    </row>
    <row r="36" spans="1:2" ht="15">
      <c r="A36" s="13"/>
      <c r="B36" s="13"/>
    </row>
    <row r="37" spans="1:7" ht="20.25" customHeight="1">
      <c r="A37" s="690" t="s">
        <v>163</v>
      </c>
      <c r="B37" s="690"/>
      <c r="C37" s="690"/>
      <c r="D37" s="690"/>
      <c r="E37" s="690"/>
      <c r="F37" s="690"/>
      <c r="G37" s="690"/>
    </row>
    <row r="38" spans="1:7" s="51" customFormat="1" ht="15" customHeight="1" thickBot="1">
      <c r="A38" s="151"/>
      <c r="B38" s="151"/>
      <c r="C38" s="151"/>
      <c r="D38" s="151"/>
      <c r="E38" s="151"/>
      <c r="F38" s="151"/>
      <c r="G38" s="151"/>
    </row>
    <row r="39" spans="1:7" ht="15">
      <c r="A39" s="158"/>
      <c r="B39" s="153" t="s">
        <v>148</v>
      </c>
      <c r="C39" s="153" t="s">
        <v>125</v>
      </c>
      <c r="D39" s="392" t="s">
        <v>126</v>
      </c>
      <c r="E39" s="130"/>
      <c r="F39" s="130"/>
      <c r="G39" s="130"/>
    </row>
    <row r="40" spans="1:7" ht="18" customHeight="1">
      <c r="A40" s="155" t="s">
        <v>7</v>
      </c>
      <c r="B40" s="103">
        <v>1100</v>
      </c>
      <c r="C40" s="103" t="s">
        <v>131</v>
      </c>
      <c r="D40" s="393">
        <f>G7</f>
        <v>0</v>
      </c>
      <c r="E40" s="131"/>
      <c r="F40" s="131"/>
      <c r="G40" s="131"/>
    </row>
    <row r="41" spans="1:7" ht="15.75" thickBot="1">
      <c r="A41" s="156" t="s">
        <v>7</v>
      </c>
      <c r="B41" s="161">
        <v>1200</v>
      </c>
      <c r="C41" s="161" t="s">
        <v>138</v>
      </c>
      <c r="D41" s="394">
        <f>G19</f>
        <v>0</v>
      </c>
      <c r="E41" s="130"/>
      <c r="F41" s="130"/>
      <c r="G41" s="130"/>
    </row>
    <row r="42" spans="3:7" ht="49.5" customHeight="1">
      <c r="C42" s="689"/>
      <c r="D42" s="822"/>
      <c r="E42" s="822"/>
      <c r="F42" s="822"/>
      <c r="G42" s="822"/>
    </row>
    <row r="43" spans="3:7" ht="15.75">
      <c r="C43" s="689"/>
      <c r="D43" s="689"/>
      <c r="E43" s="689"/>
      <c r="F43" s="689"/>
      <c r="G43" s="689"/>
    </row>
    <row r="44" spans="3:7" ht="30" customHeight="1">
      <c r="C44" s="689"/>
      <c r="D44" s="823"/>
      <c r="E44" s="823"/>
      <c r="F44" s="823"/>
      <c r="G44" s="823"/>
    </row>
    <row r="45" spans="3:7" ht="30" customHeight="1">
      <c r="C45" s="689"/>
      <c r="D45" s="822"/>
      <c r="E45" s="822"/>
      <c r="F45" s="822"/>
      <c r="G45" s="822"/>
    </row>
    <row r="46" spans="3:7" ht="15.75">
      <c r="C46" s="689"/>
      <c r="D46" s="822"/>
      <c r="E46" s="822"/>
      <c r="F46" s="822"/>
      <c r="G46" s="822"/>
    </row>
    <row r="47" spans="3:7" ht="30" customHeight="1">
      <c r="C47" s="689"/>
      <c r="D47" s="822"/>
      <c r="E47" s="822"/>
      <c r="F47" s="822"/>
      <c r="G47" s="822"/>
    </row>
  </sheetData>
  <sheetProtection password="DEDD" sheet="1" objects="1" scenarios="1" formatCells="0" formatColumns="0" formatRows="0"/>
  <mergeCells count="16">
    <mergeCell ref="L8:L19"/>
    <mergeCell ref="A1:G1"/>
    <mergeCell ref="A2:G2"/>
    <mergeCell ref="A3:G3"/>
    <mergeCell ref="C6:F6"/>
    <mergeCell ref="B5:F5"/>
    <mergeCell ref="A37:G37"/>
    <mergeCell ref="A33:G35"/>
    <mergeCell ref="A7:F7"/>
    <mergeCell ref="A19:F19"/>
    <mergeCell ref="C47:G47"/>
    <mergeCell ref="C42:G42"/>
    <mergeCell ref="C43:G43"/>
    <mergeCell ref="C44:G44"/>
    <mergeCell ref="C45:G45"/>
    <mergeCell ref="C46:G46"/>
  </mergeCells>
  <dataValidations count="3">
    <dataValidation type="textLength" operator="equal" allowBlank="1" showInputMessage="1" showErrorMessage="1" sqref="A21:C21 A22:A30">
      <formula1>A9</formula1>
    </dataValidation>
    <dataValidation type="list" allowBlank="1" showInputMessage="1" showErrorMessage="1" sqref="F21:F30">
      <formula1>$J$21:$J$25</formula1>
    </dataValidation>
    <dataValidation type="list" allowBlank="1" showInputMessage="1" showErrorMessage="1" sqref="A9:A18">
      <formula1>$I$8:$I$18</formula1>
    </dataValidation>
  </dataValidations>
  <hyperlinks>
    <hyperlink ref="A5" location="'Kopējais budžets'!A1" display="H"/>
  </hyperlink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88" r:id="rId1"/>
  <headerFooter alignWithMargins="0">
    <oddHeader>&amp;R&amp;D</oddHeader>
    <oddFooter>&amp;R5.15. Izmaksas, kuras sedz piešķirtie ieņēmumi
____</oddFooter>
  </headerFooter>
  <ignoredErrors>
    <ignoredError sqref="J12" formula="1"/>
  </ignoredErrors>
</worksheet>
</file>

<file path=xl/worksheets/sheet16.xml><?xml version="1.0" encoding="utf-8"?>
<worksheet xmlns="http://schemas.openxmlformats.org/spreadsheetml/2006/main" xmlns:r="http://schemas.openxmlformats.org/officeDocument/2006/relationships">
  <sheetPr>
    <pageSetUpPr fitToPage="1"/>
  </sheetPr>
  <dimension ref="A1:I41"/>
  <sheetViews>
    <sheetView view="pageBreakPreview" zoomScaleSheetLayoutView="100" workbookViewId="0" topLeftCell="A1">
      <selection activeCell="C12" sqref="C12"/>
    </sheetView>
  </sheetViews>
  <sheetFormatPr defaultColWidth="9.140625" defaultRowHeight="12.75"/>
  <cols>
    <col min="1" max="1" width="11.00390625" style="8" customWidth="1"/>
    <col min="2" max="3" width="32.7109375" style="8" customWidth="1"/>
    <col min="4" max="4" width="15.28125" style="8" customWidth="1"/>
    <col min="5" max="5" width="12.7109375" style="8" bestFit="1" customWidth="1"/>
    <col min="6" max="6" width="36.8515625" style="0" customWidth="1"/>
  </cols>
  <sheetData>
    <row r="1" spans="1:4" ht="15.75">
      <c r="A1" s="653" t="str">
        <f>'Kopējais budžets'!A1:C1</f>
        <v>Izvēlēties fondu</v>
      </c>
      <c r="B1" s="654"/>
      <c r="C1" s="654"/>
      <c r="D1" s="648"/>
    </row>
    <row r="2" spans="1:9" ht="23.25" customHeight="1">
      <c r="A2" s="641" t="str">
        <f>'Kopējais budžets'!A2:C2</f>
        <v>Ierakstīt projekta nosaukumu</v>
      </c>
      <c r="B2" s="642"/>
      <c r="C2" s="642"/>
      <c r="D2" s="643"/>
      <c r="H2" s="1"/>
      <c r="I2" s="1"/>
    </row>
    <row r="3" spans="1:9" ht="16.5" thickBot="1">
      <c r="A3" s="644" t="str">
        <f>'Kopējais budžets'!A3:C3</f>
        <v>Ierakstīt projekta iesniedzēja institūcijas nosaukumu</v>
      </c>
      <c r="B3" s="645"/>
      <c r="C3" s="645"/>
      <c r="D3" s="646"/>
      <c r="H3" s="1"/>
      <c r="I3" s="1"/>
    </row>
    <row r="4" spans="1:5" ht="16.5" thickBot="1">
      <c r="A4" s="9"/>
      <c r="B4" s="9"/>
      <c r="C4" s="9"/>
      <c r="D4" s="9"/>
      <c r="E4" s="9"/>
    </row>
    <row r="5" spans="1:5" ht="16.5" thickBot="1">
      <c r="A5" s="24"/>
      <c r="B5" s="830"/>
      <c r="C5" s="831"/>
      <c r="D5" s="73" t="s">
        <v>35</v>
      </c>
      <c r="E5" s="21"/>
    </row>
    <row r="6" spans="1:4" ht="16.5" thickBot="1">
      <c r="A6" s="832" t="s">
        <v>219</v>
      </c>
      <c r="B6" s="767"/>
      <c r="C6" s="767"/>
      <c r="D6" s="527">
        <f>SUM(D7:D11)</f>
        <v>0</v>
      </c>
    </row>
    <row r="7" spans="1:4" ht="15.75">
      <c r="A7" s="487" t="s">
        <v>9</v>
      </c>
      <c r="B7" s="839" t="str">
        <f>'Kopējais budžets'!B32</f>
        <v>Valsts budžeta finansējums</v>
      </c>
      <c r="C7" s="839"/>
      <c r="D7" s="399">
        <f>D13</f>
        <v>0</v>
      </c>
    </row>
    <row r="8" spans="1:6" ht="15.75">
      <c r="A8" s="488" t="s">
        <v>11</v>
      </c>
      <c r="B8" s="833" t="s">
        <v>117</v>
      </c>
      <c r="C8" s="833"/>
      <c r="D8" s="400">
        <f>D15</f>
        <v>0</v>
      </c>
      <c r="F8" s="647" t="s">
        <v>225</v>
      </c>
    </row>
    <row r="9" spans="1:6" ht="15.75">
      <c r="A9" s="488" t="s">
        <v>12</v>
      </c>
      <c r="B9" s="833" t="s">
        <v>118</v>
      </c>
      <c r="C9" s="833"/>
      <c r="D9" s="400">
        <f>D18</f>
        <v>0</v>
      </c>
      <c r="F9" s="723"/>
    </row>
    <row r="10" spans="1:6" ht="15.75">
      <c r="A10" s="488" t="s">
        <v>10</v>
      </c>
      <c r="B10" s="833" t="str">
        <f>'Kopējais budžets'!B35</f>
        <v>Projekta ietvaros gūtie ieņēmumi</v>
      </c>
      <c r="C10" s="833"/>
      <c r="D10" s="400">
        <f>D25</f>
        <v>0</v>
      </c>
      <c r="F10" s="723"/>
    </row>
    <row r="11" spans="1:6" ht="16.5" thickBot="1">
      <c r="A11" s="489" t="s">
        <v>119</v>
      </c>
      <c r="B11" s="841" t="s">
        <v>28</v>
      </c>
      <c r="C11" s="842"/>
      <c r="D11" s="401">
        <f>D36</f>
        <v>0</v>
      </c>
      <c r="F11" s="723"/>
    </row>
    <row r="12" spans="1:6" s="26" customFormat="1" ht="16.5" thickBot="1">
      <c r="A12" s="8"/>
      <c r="B12" s="8"/>
      <c r="C12" s="8"/>
      <c r="D12" s="8"/>
      <c r="E12" s="25"/>
      <c r="F12" s="723"/>
    </row>
    <row r="13" spans="1:6" ht="18.75" customHeight="1" thickBot="1">
      <c r="A13" s="83" t="str">
        <f>A7</f>
        <v>J</v>
      </c>
      <c r="B13" s="838" t="str">
        <f>B7</f>
        <v>Valsts budžeta finansējums</v>
      </c>
      <c r="C13" s="838"/>
      <c r="D13" s="402">
        <f>D14</f>
        <v>0</v>
      </c>
      <c r="F13" s="723"/>
    </row>
    <row r="14" spans="1:6" ht="15" customHeight="1" thickBot="1">
      <c r="A14" s="87"/>
      <c r="B14" s="835" t="s">
        <v>106</v>
      </c>
      <c r="C14" s="836"/>
      <c r="D14" s="442">
        <f>E14</f>
        <v>0</v>
      </c>
      <c r="E14" s="556">
        <f>ROUNDUP('Kopējais budžets'!C29-'J-M Ieņēmumi'!D15-'J-M Ieņēmumi'!D18-'J-M Ieņēmumi'!D25-'J-M Ieņēmumi'!D36,0)</f>
        <v>0</v>
      </c>
      <c r="F14" s="723"/>
    </row>
    <row r="15" spans="1:6" ht="19.5" customHeight="1" thickBot="1">
      <c r="A15" s="83" t="str">
        <f>A8</f>
        <v>K</v>
      </c>
      <c r="B15" s="838" t="str">
        <f>B8</f>
        <v>Projekta iesniedzēja līdzfinansējums</v>
      </c>
      <c r="C15" s="838"/>
      <c r="D15" s="402">
        <f>ROUND(D16+D17,0)</f>
        <v>0</v>
      </c>
      <c r="E15" s="57"/>
      <c r="F15" s="723"/>
    </row>
    <row r="16" spans="1:6" ht="17.25" customHeight="1">
      <c r="A16" s="87"/>
      <c r="B16" s="837" t="s">
        <v>117</v>
      </c>
      <c r="C16" s="837"/>
      <c r="D16" s="442"/>
      <c r="E16" s="57">
        <f>ROUND('Kopējais budžets'!C29*'Kopējais budžets'!K33-'J-M Ieņēmumi'!D17-'J-M Ieņēmumi'!D18-'J-M Ieņēmumi'!D25,0)</f>
        <v>0</v>
      </c>
      <c r="F16" s="723"/>
    </row>
    <row r="17" spans="1:6" ht="17.25" customHeight="1" thickBot="1">
      <c r="A17" s="199"/>
      <c r="B17" s="834" t="s">
        <v>164</v>
      </c>
      <c r="C17" s="834"/>
      <c r="D17" s="403">
        <f>'H Piešķirtie ieņēmumi'!G6</f>
        <v>0</v>
      </c>
      <c r="F17" s="723"/>
    </row>
    <row r="18" spans="1:6" ht="16.5" customHeight="1">
      <c r="A18" s="93" t="str">
        <f>A9</f>
        <v>L</v>
      </c>
      <c r="B18" s="840" t="str">
        <f>B9</f>
        <v>Sadarbības partnera līdzfinansējums</v>
      </c>
      <c r="C18" s="840"/>
      <c r="D18" s="404">
        <f>ROUND(SUM(D19:D23),0)</f>
        <v>0</v>
      </c>
      <c r="F18" s="723"/>
    </row>
    <row r="19" spans="1:4" ht="15" customHeight="1">
      <c r="A19" s="405">
        <v>1</v>
      </c>
      <c r="B19" s="828"/>
      <c r="C19" s="828"/>
      <c r="D19" s="443"/>
    </row>
    <row r="20" spans="1:4" ht="15" customHeight="1">
      <c r="A20" s="405">
        <v>2</v>
      </c>
      <c r="B20" s="828"/>
      <c r="C20" s="828"/>
      <c r="D20" s="444"/>
    </row>
    <row r="21" spans="1:4" ht="15" customHeight="1">
      <c r="A21" s="405">
        <v>3</v>
      </c>
      <c r="B21" s="828"/>
      <c r="C21" s="828"/>
      <c r="D21" s="444"/>
    </row>
    <row r="22" spans="1:4" ht="15" customHeight="1">
      <c r="A22" s="405">
        <v>4</v>
      </c>
      <c r="B22" s="828"/>
      <c r="C22" s="828"/>
      <c r="D22" s="444"/>
    </row>
    <row r="23" spans="1:4" ht="15" customHeight="1" thickBot="1">
      <c r="A23" s="405">
        <v>5</v>
      </c>
      <c r="B23" s="828"/>
      <c r="C23" s="828"/>
      <c r="D23" s="444"/>
    </row>
    <row r="24" spans="1:5" s="26" customFormat="1" ht="16.5" thickBot="1">
      <c r="A24" s="84"/>
      <c r="B24" s="85" t="s">
        <v>51</v>
      </c>
      <c r="C24" s="85" t="s">
        <v>57</v>
      </c>
      <c r="D24" s="86" t="s">
        <v>35</v>
      </c>
      <c r="E24" s="25"/>
    </row>
    <row r="25" spans="1:5" s="26" customFormat="1" ht="16.5" thickBot="1">
      <c r="A25" s="83" t="str">
        <f>A10</f>
        <v>M</v>
      </c>
      <c r="B25" s="745" t="str">
        <f>B10</f>
        <v>Projekta ietvaros gūtie ieņēmumi</v>
      </c>
      <c r="C25" s="745"/>
      <c r="D25" s="338">
        <f>ROUND(SUM(D26:D35),0)</f>
        <v>0</v>
      </c>
      <c r="E25" s="25"/>
    </row>
    <row r="26" spans="1:4" ht="15">
      <c r="A26" s="360">
        <v>1</v>
      </c>
      <c r="B26" s="614"/>
      <c r="C26" s="614"/>
      <c r="D26" s="615"/>
    </row>
    <row r="27" spans="1:4" ht="15">
      <c r="A27" s="361">
        <v>2</v>
      </c>
      <c r="B27" s="138"/>
      <c r="C27" s="138"/>
      <c r="D27" s="616"/>
    </row>
    <row r="28" spans="1:4" ht="15">
      <c r="A28" s="361">
        <v>3</v>
      </c>
      <c r="B28" s="138"/>
      <c r="C28" s="138"/>
      <c r="D28" s="616"/>
    </row>
    <row r="29" spans="1:4" ht="15">
      <c r="A29" s="361">
        <v>4</v>
      </c>
      <c r="B29" s="138"/>
      <c r="C29" s="138"/>
      <c r="D29" s="616"/>
    </row>
    <row r="30" spans="1:4" ht="15">
      <c r="A30" s="361">
        <v>5</v>
      </c>
      <c r="B30" s="138"/>
      <c r="C30" s="138"/>
      <c r="D30" s="616"/>
    </row>
    <row r="31" spans="1:4" ht="15">
      <c r="A31" s="361">
        <v>6</v>
      </c>
      <c r="B31" s="138"/>
      <c r="C31" s="138"/>
      <c r="D31" s="616"/>
    </row>
    <row r="32" spans="1:4" ht="15">
      <c r="A32" s="361">
        <v>7</v>
      </c>
      <c r="B32" s="138"/>
      <c r="C32" s="138"/>
      <c r="D32" s="616"/>
    </row>
    <row r="33" spans="1:4" ht="15.75" customHeight="1">
      <c r="A33" s="361">
        <v>8</v>
      </c>
      <c r="B33" s="138"/>
      <c r="C33" s="138"/>
      <c r="D33" s="616"/>
    </row>
    <row r="34" spans="1:4" ht="15">
      <c r="A34" s="361">
        <v>9</v>
      </c>
      <c r="B34" s="138"/>
      <c r="C34" s="138"/>
      <c r="D34" s="616"/>
    </row>
    <row r="35" spans="1:4" ht="15.75" thickBot="1">
      <c r="A35" s="362">
        <v>10</v>
      </c>
      <c r="B35" s="141"/>
      <c r="C35" s="141"/>
      <c r="D35" s="617"/>
    </row>
    <row r="36" spans="1:4" ht="15.75">
      <c r="A36" s="93" t="s">
        <v>119</v>
      </c>
      <c r="B36" s="829" t="s">
        <v>28</v>
      </c>
      <c r="C36" s="829"/>
      <c r="D36" s="525">
        <f>ROUNDDOWN('Kopējais budžets'!C29*75%,0)</f>
        <v>0</v>
      </c>
    </row>
    <row r="37" spans="1:5" ht="15">
      <c r="A37" s="524"/>
      <c r="B37" s="524"/>
      <c r="C37" s="524"/>
      <c r="D37" s="526"/>
      <c r="E37" s="99"/>
    </row>
    <row r="38" spans="1:5" ht="15">
      <c r="A38" s="524"/>
      <c r="B38" s="524"/>
      <c r="C38" s="524"/>
      <c r="D38" s="526"/>
      <c r="E38" s="99"/>
    </row>
    <row r="39" spans="1:5" ht="15">
      <c r="A39" s="524"/>
      <c r="B39" s="524"/>
      <c r="C39" s="524"/>
      <c r="D39" s="526"/>
      <c r="E39" s="99"/>
    </row>
    <row r="40" spans="1:5" ht="15">
      <c r="A40" s="524"/>
      <c r="B40" s="524"/>
      <c r="C40" s="524"/>
      <c r="D40" s="526"/>
      <c r="E40" s="99"/>
    </row>
    <row r="41" spans="1:5" ht="15">
      <c r="A41" s="524"/>
      <c r="B41" s="524"/>
      <c r="C41" s="524"/>
      <c r="D41" s="526"/>
      <c r="E41" s="99"/>
    </row>
  </sheetData>
  <sheetProtection password="DEDD" sheet="1" objects="1" scenarios="1" formatCells="0" formatColumns="0" formatRows="0"/>
  <mergeCells count="24">
    <mergeCell ref="F8:F18"/>
    <mergeCell ref="B7:C7"/>
    <mergeCell ref="B10:C10"/>
    <mergeCell ref="B25:C25"/>
    <mergeCell ref="B18:C18"/>
    <mergeCell ref="B11:C11"/>
    <mergeCell ref="B23:C23"/>
    <mergeCell ref="B19:C19"/>
    <mergeCell ref="B22:C22"/>
    <mergeCell ref="B21:C21"/>
    <mergeCell ref="B14:C14"/>
    <mergeCell ref="B16:C16"/>
    <mergeCell ref="B13:C13"/>
    <mergeCell ref="B15:C15"/>
    <mergeCell ref="B20:C20"/>
    <mergeCell ref="B36:C36"/>
    <mergeCell ref="A1:D1"/>
    <mergeCell ref="A2:D2"/>
    <mergeCell ref="A3:D3"/>
    <mergeCell ref="B5:C5"/>
    <mergeCell ref="A6:C6"/>
    <mergeCell ref="B9:C9"/>
    <mergeCell ref="B8:C8"/>
    <mergeCell ref="B17:C17"/>
  </mergeCells>
  <hyperlinks>
    <hyperlink ref="A7" location="'Kopējais budžets'!A1" display="J"/>
    <hyperlink ref="A8" location="'Kopējais budžets'!A1" display="K"/>
    <hyperlink ref="A9" location="'Kopējais budžets'!A1" display="L"/>
    <hyperlink ref="A10" location="'Kopējais budžets'!A1" display="M"/>
    <hyperlink ref="A11" location="'Kopējais budžets'!A1" display="N"/>
  </hyperlinks>
  <printOptions horizontalCentered="1"/>
  <pageMargins left="0.3937007874015748" right="0.3937007874015748" top="0.984251968503937" bottom="0.984251968503937" header="0.5118110236220472" footer="0.5118110236220472"/>
  <pageSetup fitToHeight="1" fitToWidth="1" horizontalDpi="1200" verticalDpi="1200" orientation="portrait" paperSize="9" r:id="rId1"/>
  <headerFooter alignWithMargins="0">
    <oddHeader>&amp;R&amp;D</oddHeader>
    <oddFooter>&amp;R5.16. Ieņēmumi
____</oddFooter>
  </headerFooter>
  <ignoredErrors>
    <ignoredError sqref="A13 A15 A18 A25" unlockedFormula="1"/>
  </ignoredErrors>
</worksheet>
</file>

<file path=xl/worksheets/sheet17.xml><?xml version="1.0" encoding="utf-8"?>
<worksheet xmlns="http://schemas.openxmlformats.org/spreadsheetml/2006/main" xmlns:r="http://schemas.openxmlformats.org/officeDocument/2006/relationships">
  <dimension ref="A1:M40"/>
  <sheetViews>
    <sheetView view="pageBreakPreview" zoomScaleSheetLayoutView="100" workbookViewId="0" topLeftCell="A1">
      <selection activeCell="G24" sqref="G24"/>
    </sheetView>
  </sheetViews>
  <sheetFormatPr defaultColWidth="9.140625" defaultRowHeight="12.75"/>
  <cols>
    <col min="1" max="1" width="8.7109375" style="8" customWidth="1"/>
    <col min="2" max="2" width="31.00390625" style="8" customWidth="1"/>
    <col min="3" max="3" width="25.28125" style="8" customWidth="1"/>
    <col min="4" max="4" width="10.421875" style="576" customWidth="1"/>
    <col min="5" max="5" width="11.57421875" style="576" customWidth="1"/>
    <col min="6" max="6" width="18.8515625" style="8" customWidth="1"/>
    <col min="7" max="7" width="12.28125" style="576" customWidth="1"/>
    <col min="8" max="8" width="12.140625" style="8" customWidth="1"/>
    <col min="9" max="9" width="10.8515625" style="0" hidden="1" customWidth="1"/>
    <col min="10" max="11" width="0" style="0" hidden="1" customWidth="1"/>
    <col min="13" max="13" width="38.140625" style="0" customWidth="1"/>
  </cols>
  <sheetData>
    <row r="1" spans="1:7" ht="15.75">
      <c r="A1" s="653" t="str">
        <f>'Kopējais budžets'!A1:C1</f>
        <v>Izvēlēties fondu</v>
      </c>
      <c r="B1" s="697"/>
      <c r="C1" s="654"/>
      <c r="D1" s="654"/>
      <c r="E1" s="654"/>
      <c r="F1" s="654"/>
      <c r="G1" s="648"/>
    </row>
    <row r="2" spans="1:12" ht="24.75" customHeight="1">
      <c r="A2" s="641" t="str">
        <f>'Kopējais budžets'!A2:C2</f>
        <v>Ierakstīt projekta nosaukumu</v>
      </c>
      <c r="B2" s="698"/>
      <c r="C2" s="642"/>
      <c r="D2" s="642"/>
      <c r="E2" s="642"/>
      <c r="F2" s="642"/>
      <c r="G2" s="643"/>
      <c r="K2" s="1" t="s">
        <v>143</v>
      </c>
      <c r="L2" s="1"/>
    </row>
    <row r="3" spans="1:12" ht="16.5" thickBot="1">
      <c r="A3" s="644" t="str">
        <f>'Kopējais budžets'!A3:C3</f>
        <v>Ierakstīt projekta iesniedzēja institūcijas nosaukumu</v>
      </c>
      <c r="B3" s="699"/>
      <c r="C3" s="645"/>
      <c r="D3" s="645"/>
      <c r="E3" s="645"/>
      <c r="F3" s="645"/>
      <c r="G3" s="646"/>
      <c r="K3" s="1" t="s">
        <v>127</v>
      </c>
      <c r="L3" s="1"/>
    </row>
    <row r="4" spans="1:11" ht="16.5" thickBot="1">
      <c r="A4" s="9"/>
      <c r="B4" s="9"/>
      <c r="C4" s="9"/>
      <c r="D4" s="575"/>
      <c r="E4" s="575"/>
      <c r="F4" s="9"/>
      <c r="G4" s="575"/>
      <c r="H4" s="9"/>
      <c r="K4" t="s">
        <v>128</v>
      </c>
    </row>
    <row r="5" spans="1:8" ht="16.5" thickBot="1">
      <c r="A5" s="513"/>
      <c r="B5" s="701" t="s">
        <v>226</v>
      </c>
      <c r="C5" s="702"/>
      <c r="D5" s="702"/>
      <c r="E5" s="702"/>
      <c r="F5" s="702"/>
      <c r="G5" s="703"/>
      <c r="H5" s="21"/>
    </row>
    <row r="6" spans="8:13" ht="15.75" thickBot="1">
      <c r="H6" s="21"/>
      <c r="I6" s="6"/>
      <c r="M6" s="565"/>
    </row>
    <row r="7" spans="1:13" ht="49.5" customHeight="1" thickBot="1">
      <c r="A7" s="48" t="s">
        <v>228</v>
      </c>
      <c r="B7" s="33" t="s">
        <v>51</v>
      </c>
      <c r="C7" s="33" t="s">
        <v>166</v>
      </c>
      <c r="D7" s="33" t="s">
        <v>33</v>
      </c>
      <c r="E7" s="33" t="s">
        <v>34</v>
      </c>
      <c r="F7" s="33" t="s">
        <v>155</v>
      </c>
      <c r="G7" s="34" t="s">
        <v>35</v>
      </c>
      <c r="M7" s="565"/>
    </row>
    <row r="8" spans="1:13" ht="16.5" thickBot="1">
      <c r="A8" s="844" t="s">
        <v>233</v>
      </c>
      <c r="B8" s="845"/>
      <c r="C8" s="845"/>
      <c r="D8" s="845"/>
      <c r="E8" s="845"/>
      <c r="F8" s="845"/>
      <c r="G8" s="562"/>
      <c r="H8" s="447"/>
      <c r="I8">
        <v>1</v>
      </c>
      <c r="J8" t="e">
        <f>IF($A$10=I8,$G$10,0)+IF($A$11=I8,$G$11,0)+IF(#REF!=I8,#REF!,0)+IF(#REF!=I8,#REF!,0)+IF(#REF!=I8,#REF!,0)+IF(#REF!=I8,#REF!,0)+IF(#REF!=I8,#REF!,0)+IF($A$19=I8,$G$19,0)+IF($A$20=I8,$G$20,0)+IF(#REF!=I8,#REF!,0)+IF(#REF!=I8,#REF!,0)+IF(#REF!=I8,#REF!,0)+IF($A$21=I8,$G$21,0)+IF($A$22=I8,$G$22,0)+IF($A$28=I8,$G$28,0)+IF($A$29=I8,$G$29,0)+IF($A$30=I8,$G$30,0)+IF(#REF!=I8,#REF!,0)+IF(#REF!=I8,#REF!,0)+IF(#REF!=I8,#REF!,0)+IF(#REF!=I8,#REF!,0)</f>
        <v>#REF!</v>
      </c>
      <c r="M8" s="565"/>
    </row>
    <row r="9" spans="1:13" ht="15.75">
      <c r="A9" s="567" t="s">
        <v>229</v>
      </c>
      <c r="B9" s="843" t="s">
        <v>232</v>
      </c>
      <c r="C9" s="843"/>
      <c r="D9" s="843"/>
      <c r="E9" s="843"/>
      <c r="F9" s="843"/>
      <c r="G9" s="563">
        <f>ROUND(SUM(G10:G20),0)</f>
        <v>0</v>
      </c>
      <c r="H9" s="447"/>
      <c r="M9" s="565"/>
    </row>
    <row r="10" spans="1:13" ht="15" customHeight="1">
      <c r="A10" s="301"/>
      <c r="B10" s="572"/>
      <c r="C10" s="585"/>
      <c r="D10" s="561"/>
      <c r="E10" s="577"/>
      <c r="F10" s="585"/>
      <c r="G10" s="564">
        <f>ROUND(D10*E10,0)</f>
        <v>0</v>
      </c>
      <c r="H10" s="447"/>
      <c r="I10">
        <v>2</v>
      </c>
      <c r="J10" t="e">
        <f>IF($A$10=I10,$G$10,0)+IF($A$11=I10,$G$11,0)+IF(#REF!=I10,#REF!,0)+IF(#REF!=I10,#REF!,0)+IF(#REF!=I10,#REF!,0)+IF(#REF!=I10,#REF!,0)+IF(#REF!=I10,#REF!,0)+IF($A$19=I10,$G$19,0)+IF($A$20=I10,$G$20,0)+IF(#REF!=I10,#REF!,0)+IF(#REF!=I10,#REF!,0)+IF(#REF!=I10,#REF!,0)+IF($A$21=I10,$G$21,0)+IF($A$22=I10,$G$22,0)+IF($A$28=I10,$G$28,0)+IF($A$29=I10,$G$29,0)+IF($A$30=I10,$G$30,0)+IF(#REF!=I10,#REF!,0)+IF(#REF!=I10,#REF!,0)+IF(#REF!=I10,#REF!,0)+IF(#REF!=I10,#REF!,0)</f>
        <v>#REF!</v>
      </c>
      <c r="M10" s="565"/>
    </row>
    <row r="11" spans="1:13" ht="15" customHeight="1">
      <c r="A11" s="301"/>
      <c r="B11" s="572"/>
      <c r="C11" s="586"/>
      <c r="D11" s="139"/>
      <c r="E11" s="577"/>
      <c r="F11" s="585"/>
      <c r="G11" s="564">
        <f aca="true" t="shared" si="0" ref="G11:G20">ROUND(D11*E11,0)</f>
        <v>0</v>
      </c>
      <c r="H11" s="447"/>
      <c r="I11">
        <v>3</v>
      </c>
      <c r="J11" t="e">
        <f>IF($A$10=I11,$G$10,0)+IF($A$11=I11,$G$11,0)+IF(#REF!=I11,#REF!,0)+IF(#REF!=I11,#REF!,0)+IF(#REF!=I11,#REF!,0)+IF(#REF!=I11,#REF!,0)+IF(#REF!=I11,#REF!,0)+IF($A$19=I11,$G$19,0)+IF($A$20=I11,$G$20,0)+IF(#REF!=I11,#REF!,0)+IF(#REF!=I11,#REF!,0)+IF(#REF!=I11,#REF!,0)+IF($A$21=I11,$G$21,0)+IF($A$22=I11,$G$22,0)+IF($A$28=I11,$G$28,0)+IF($A$29=I11,$G$29,0)+IF($A$30=I11,$G$30,0)+IF(#REF!=I11,#REF!,0)+IF(#REF!=I11,#REF!,0)+IF(#REF!=I11,#REF!,0)+IF(#REF!=I11,#REF!,0)</f>
        <v>#REF!</v>
      </c>
      <c r="M11" s="565"/>
    </row>
    <row r="12" spans="1:13" ht="15" customHeight="1">
      <c r="A12" s="301"/>
      <c r="B12" s="572"/>
      <c r="C12" s="586"/>
      <c r="D12" s="139"/>
      <c r="E12" s="577"/>
      <c r="F12" s="585"/>
      <c r="G12" s="564">
        <f t="shared" si="0"/>
        <v>0</v>
      </c>
      <c r="H12" s="447"/>
      <c r="M12" s="565"/>
    </row>
    <row r="13" spans="1:13" ht="15" customHeight="1">
      <c r="A13" s="301"/>
      <c r="B13" s="572"/>
      <c r="C13" s="586"/>
      <c r="D13" s="139"/>
      <c r="E13" s="577"/>
      <c r="F13" s="585"/>
      <c r="G13" s="564">
        <f t="shared" si="0"/>
        <v>0</v>
      </c>
      <c r="H13" s="447"/>
      <c r="M13" s="565"/>
    </row>
    <row r="14" spans="1:13" ht="15" customHeight="1">
      <c r="A14" s="301"/>
      <c r="B14" s="572"/>
      <c r="C14" s="586"/>
      <c r="D14" s="139"/>
      <c r="E14" s="577"/>
      <c r="F14" s="585"/>
      <c r="G14" s="564">
        <f t="shared" si="0"/>
        <v>0</v>
      </c>
      <c r="H14" s="447"/>
      <c r="M14" s="565"/>
    </row>
    <row r="15" spans="1:13" ht="15" customHeight="1">
      <c r="A15" s="301"/>
      <c r="B15" s="572"/>
      <c r="C15" s="586"/>
      <c r="D15" s="139"/>
      <c r="E15" s="577"/>
      <c r="F15" s="585"/>
      <c r="G15" s="564">
        <f t="shared" si="0"/>
        <v>0</v>
      </c>
      <c r="H15" s="447"/>
      <c r="M15" s="565"/>
    </row>
    <row r="16" spans="1:13" ht="15" customHeight="1">
      <c r="A16" s="301"/>
      <c r="B16" s="573"/>
      <c r="C16" s="586"/>
      <c r="D16" s="139"/>
      <c r="E16" s="577"/>
      <c r="F16" s="585"/>
      <c r="G16" s="564">
        <f t="shared" si="0"/>
        <v>0</v>
      </c>
      <c r="H16" s="447"/>
      <c r="M16" s="565"/>
    </row>
    <row r="17" spans="1:13" ht="15" customHeight="1">
      <c r="A17" s="301"/>
      <c r="B17" s="572"/>
      <c r="C17" s="586"/>
      <c r="D17" s="139"/>
      <c r="E17" s="577"/>
      <c r="F17" s="585"/>
      <c r="G17" s="564">
        <f t="shared" si="0"/>
        <v>0</v>
      </c>
      <c r="H17" s="447"/>
      <c r="M17" s="565"/>
    </row>
    <row r="18" spans="1:13" ht="15" customHeight="1">
      <c r="A18" s="301"/>
      <c r="B18" s="590"/>
      <c r="C18" s="586"/>
      <c r="D18" s="139"/>
      <c r="E18" s="577"/>
      <c r="F18" s="585"/>
      <c r="G18" s="564">
        <f t="shared" si="0"/>
        <v>0</v>
      </c>
      <c r="H18" s="447"/>
      <c r="M18" s="565"/>
    </row>
    <row r="19" spans="1:10" ht="15" customHeight="1">
      <c r="A19" s="301"/>
      <c r="B19" s="571"/>
      <c r="C19" s="586"/>
      <c r="D19" s="139"/>
      <c r="E19" s="577"/>
      <c r="F19" s="585"/>
      <c r="G19" s="564">
        <f t="shared" si="0"/>
        <v>0</v>
      </c>
      <c r="H19" s="447"/>
      <c r="I19">
        <v>10</v>
      </c>
      <c r="J19" t="e">
        <f>IF($A$10=I19,$G$10,0)+IF($A$11=I19,$G$11,0)+IF(#REF!=I19,#REF!,0)+IF(#REF!=I19,#REF!,0)+IF(#REF!=I19,#REF!,0)+IF(#REF!=I19,#REF!,0)+IF(#REF!=I19,#REF!,0)+IF($A$19=I19,$G$19,0)+IF($A$20=I19,$G$20,0)+IF(#REF!=I19,#REF!,0)+IF(#REF!=I19,#REF!,0)+IF(#REF!=I19,#REF!,0)+IF($A$21=I19,$G$21,0)+IF($A$22=I19,$G$22,0)+IF($A$28=I19,$G$28,0)+IF($A$29=I19,$G$29,0)+IF($A$30=I19,$G$30,0)+IF(#REF!=I19,#REF!,0)+IF(#REF!=I19,#REF!,0)+IF(#REF!=I19,#REF!,0)+IF(#REF!=I19,#REF!,0)</f>
        <v>#REF!</v>
      </c>
    </row>
    <row r="20" spans="1:8" ht="15" customHeight="1" thickBot="1">
      <c r="A20" s="302"/>
      <c r="B20" s="591"/>
      <c r="C20" s="592"/>
      <c r="D20" s="142"/>
      <c r="E20" s="593"/>
      <c r="F20" s="594"/>
      <c r="G20" s="595">
        <f t="shared" si="0"/>
        <v>0</v>
      </c>
      <c r="H20" s="447"/>
    </row>
    <row r="21" spans="1:8" ht="15.75">
      <c r="A21" s="588" t="s">
        <v>230</v>
      </c>
      <c r="B21" s="843" t="s">
        <v>232</v>
      </c>
      <c r="C21" s="843"/>
      <c r="D21" s="843"/>
      <c r="E21" s="843"/>
      <c r="F21" s="843"/>
      <c r="G21" s="589">
        <f>SUM(G22:G30)</f>
        <v>0</v>
      </c>
      <c r="H21" s="447"/>
    </row>
    <row r="22" spans="1:8" ht="15.75">
      <c r="A22" s="301"/>
      <c r="B22" s="572"/>
      <c r="C22" s="585"/>
      <c r="D22" s="139"/>
      <c r="E22" s="577"/>
      <c r="F22" s="585"/>
      <c r="G22" s="564">
        <f>ROUND(D22*E22,0)</f>
        <v>0</v>
      </c>
      <c r="H22" s="447"/>
    </row>
    <row r="23" spans="1:8" ht="15.75">
      <c r="A23" s="301"/>
      <c r="B23" s="572"/>
      <c r="C23" s="586"/>
      <c r="D23" s="139"/>
      <c r="E23" s="577"/>
      <c r="F23" s="585"/>
      <c r="G23" s="564">
        <f aca="true" t="shared" si="1" ref="G23:G30">ROUND(D23*E23,0)</f>
        <v>0</v>
      </c>
      <c r="H23" s="447"/>
    </row>
    <row r="24" spans="1:8" ht="15.75">
      <c r="A24" s="301"/>
      <c r="B24" s="572"/>
      <c r="C24" s="586"/>
      <c r="D24" s="139"/>
      <c r="E24" s="577"/>
      <c r="F24" s="585"/>
      <c r="G24" s="564">
        <f t="shared" si="1"/>
        <v>0</v>
      </c>
      <c r="H24" s="447"/>
    </row>
    <row r="25" spans="1:8" ht="15.75">
      <c r="A25" s="301"/>
      <c r="B25" s="572"/>
      <c r="C25" s="586"/>
      <c r="D25" s="139"/>
      <c r="E25" s="577"/>
      <c r="F25" s="585"/>
      <c r="G25" s="564">
        <f t="shared" si="1"/>
        <v>0</v>
      </c>
      <c r="H25" s="447"/>
    </row>
    <row r="26" spans="1:8" ht="15.75">
      <c r="A26" s="301"/>
      <c r="B26" s="572"/>
      <c r="C26" s="586"/>
      <c r="D26" s="139"/>
      <c r="E26" s="577"/>
      <c r="F26" s="585"/>
      <c r="G26" s="564">
        <f t="shared" si="1"/>
        <v>0</v>
      </c>
      <c r="H26" s="447"/>
    </row>
    <row r="27" spans="1:8" ht="15.75">
      <c r="A27" s="301"/>
      <c r="B27" s="574"/>
      <c r="C27" s="586"/>
      <c r="D27" s="139"/>
      <c r="E27" s="577"/>
      <c r="F27" s="585"/>
      <c r="G27" s="564">
        <f t="shared" si="1"/>
        <v>0</v>
      </c>
      <c r="H27" s="447"/>
    </row>
    <row r="28" spans="1:8" ht="15.75">
      <c r="A28" s="301"/>
      <c r="B28" s="574"/>
      <c r="C28" s="586"/>
      <c r="D28" s="139"/>
      <c r="E28" s="577"/>
      <c r="F28" s="585"/>
      <c r="G28" s="564">
        <f t="shared" si="1"/>
        <v>0</v>
      </c>
      <c r="H28" s="447"/>
    </row>
    <row r="29" spans="1:8" ht="15.75">
      <c r="A29" s="301"/>
      <c r="B29" s="571"/>
      <c r="C29" s="586"/>
      <c r="D29" s="139"/>
      <c r="E29" s="577"/>
      <c r="F29" s="585"/>
      <c r="G29" s="564">
        <f t="shared" si="1"/>
        <v>0</v>
      </c>
      <c r="H29" s="447"/>
    </row>
    <row r="30" spans="1:8" ht="16.5" thickBot="1">
      <c r="A30" s="601"/>
      <c r="B30" s="602"/>
      <c r="C30" s="603"/>
      <c r="D30" s="604"/>
      <c r="E30" s="605"/>
      <c r="F30" s="584"/>
      <c r="G30" s="606">
        <f t="shared" si="1"/>
        <v>0</v>
      </c>
      <c r="H30" s="447"/>
    </row>
    <row r="31" spans="1:7" ht="15.75" customHeight="1">
      <c r="A31" s="567" t="s">
        <v>231</v>
      </c>
      <c r="B31" s="843" t="s">
        <v>232</v>
      </c>
      <c r="C31" s="843"/>
      <c r="D31" s="843"/>
      <c r="E31" s="843"/>
      <c r="F31" s="843"/>
      <c r="G31" s="563">
        <f>SUM(G32:G40)</f>
        <v>0</v>
      </c>
    </row>
    <row r="32" spans="1:7" ht="15.75">
      <c r="A32" s="596"/>
      <c r="B32" s="572"/>
      <c r="C32" s="597"/>
      <c r="D32" s="598"/>
      <c r="E32" s="599"/>
      <c r="F32" s="597"/>
      <c r="G32" s="564">
        <f>ROUND(D32*E32,0)</f>
        <v>0</v>
      </c>
    </row>
    <row r="33" spans="1:7" ht="15.75">
      <c r="A33" s="596"/>
      <c r="B33" s="572"/>
      <c r="C33" s="600"/>
      <c r="D33" s="598"/>
      <c r="E33" s="599"/>
      <c r="F33" s="597"/>
      <c r="G33" s="564">
        <f aca="true" t="shared" si="2" ref="G33:G40">ROUND(D33*E33,0)</f>
        <v>0</v>
      </c>
    </row>
    <row r="34" spans="1:7" ht="15.75">
      <c r="A34" s="596"/>
      <c r="B34" s="572"/>
      <c r="C34" s="600"/>
      <c r="D34" s="598"/>
      <c r="E34" s="599"/>
      <c r="F34" s="597"/>
      <c r="G34" s="564">
        <f t="shared" si="2"/>
        <v>0</v>
      </c>
    </row>
    <row r="35" spans="1:7" ht="15.75">
      <c r="A35" s="596"/>
      <c r="B35" s="572"/>
      <c r="C35" s="600"/>
      <c r="D35" s="598"/>
      <c r="E35" s="599"/>
      <c r="F35" s="597"/>
      <c r="G35" s="564">
        <f t="shared" si="2"/>
        <v>0</v>
      </c>
    </row>
    <row r="36" spans="1:7" ht="15.75">
      <c r="A36" s="596"/>
      <c r="B36" s="572"/>
      <c r="C36" s="600"/>
      <c r="D36" s="598"/>
      <c r="E36" s="599"/>
      <c r="F36" s="597"/>
      <c r="G36" s="564">
        <f t="shared" si="2"/>
        <v>0</v>
      </c>
    </row>
    <row r="37" spans="1:7" ht="15.75">
      <c r="A37" s="596"/>
      <c r="B37" s="572"/>
      <c r="C37" s="600"/>
      <c r="D37" s="598"/>
      <c r="E37" s="599"/>
      <c r="F37" s="597"/>
      <c r="G37" s="564">
        <f t="shared" si="2"/>
        <v>0</v>
      </c>
    </row>
    <row r="38" spans="1:7" ht="15.75">
      <c r="A38" s="596"/>
      <c r="B38" s="574"/>
      <c r="C38" s="600"/>
      <c r="D38" s="598"/>
      <c r="E38" s="599"/>
      <c r="F38" s="597"/>
      <c r="G38" s="564">
        <f t="shared" si="2"/>
        <v>0</v>
      </c>
    </row>
    <row r="39" spans="1:7" ht="15.75">
      <c r="A39" s="596"/>
      <c r="B39" s="587"/>
      <c r="C39" s="600"/>
      <c r="D39" s="598"/>
      <c r="E39" s="599"/>
      <c r="F39" s="597"/>
      <c r="G39" s="564">
        <f t="shared" si="2"/>
        <v>0</v>
      </c>
    </row>
    <row r="40" spans="1:7" ht="16.5" thickBot="1">
      <c r="A40" s="607"/>
      <c r="B40" s="591"/>
      <c r="C40" s="608"/>
      <c r="D40" s="609"/>
      <c r="E40" s="610"/>
      <c r="F40" s="611"/>
      <c r="G40" s="595">
        <f t="shared" si="2"/>
        <v>0</v>
      </c>
    </row>
  </sheetData>
  <sheetProtection/>
  <protectedRanges>
    <protectedRange sqref="C10:F20 C22:F30 C32:F40" name="Range1"/>
    <protectedRange sqref="B10:B17 B19 B22:B29 B32:B39" name="Range1_2"/>
  </protectedRanges>
  <mergeCells count="8">
    <mergeCell ref="B21:F21"/>
    <mergeCell ref="B31:F31"/>
    <mergeCell ref="A8:F8"/>
    <mergeCell ref="A1:G1"/>
    <mergeCell ref="A2:G2"/>
    <mergeCell ref="A3:G3"/>
    <mergeCell ref="B9:F9"/>
    <mergeCell ref="B5:G5"/>
  </mergeCells>
  <dataValidations count="1">
    <dataValidation type="list" allowBlank="1" showInputMessage="1" showErrorMessage="1" sqref="H9">
      <formula1>$K$2:$K$4</formula1>
    </dataValidation>
  </dataValidations>
  <printOptions/>
  <pageMargins left="0.5511811023622047" right="0.5511811023622047" top="0.3937007874015748" bottom="0.3937007874015748" header="0.5118110236220472" footer="0.5118110236220472"/>
  <pageSetup horizontalDpi="600" verticalDpi="600" orientation="portrait" paperSize="9" scale="78" r:id="rId1"/>
  <colBreaks count="1" manualBreakCount="1">
    <brk id="11" max="65535" man="1"/>
  </colBreaks>
</worksheet>
</file>

<file path=xl/worksheets/sheet18.xml><?xml version="1.0" encoding="utf-8"?>
<worksheet xmlns="http://schemas.openxmlformats.org/spreadsheetml/2006/main" xmlns:r="http://schemas.openxmlformats.org/officeDocument/2006/relationships">
  <dimension ref="A1:CI38"/>
  <sheetViews>
    <sheetView view="pageBreakPreview" zoomScaleSheetLayoutView="100" workbookViewId="0" topLeftCell="A10">
      <selection activeCell="D25" sqref="D25"/>
    </sheetView>
  </sheetViews>
  <sheetFormatPr defaultColWidth="9.140625" defaultRowHeight="12.75"/>
  <cols>
    <col min="1" max="2" width="12.7109375" style="8" customWidth="1"/>
    <col min="3" max="3" width="54.140625" style="8" customWidth="1"/>
    <col min="4" max="4" width="18.28125" style="8" customWidth="1"/>
    <col min="5" max="5" width="12.7109375" style="0" bestFit="1" customWidth="1"/>
    <col min="6" max="6" width="5.00390625" style="0" customWidth="1"/>
    <col min="7" max="7" width="9.7109375" style="0" hidden="1" customWidth="1"/>
    <col min="8" max="8" width="22.57421875" style="0" hidden="1" customWidth="1"/>
    <col min="12" max="12" width="21.00390625" style="0" customWidth="1"/>
    <col min="83" max="83" width="15.7109375" style="0" customWidth="1"/>
  </cols>
  <sheetData>
    <row r="1" spans="1:8" ht="15.75">
      <c r="A1" s="653" t="str">
        <f>'Kopējais budžets'!A1:C1</f>
        <v>Izvēlēties fondu</v>
      </c>
      <c r="B1" s="697"/>
      <c r="C1" s="654"/>
      <c r="D1" s="648"/>
      <c r="H1" s="88" t="s">
        <v>23</v>
      </c>
    </row>
    <row r="2" spans="1:8" ht="22.5" customHeight="1">
      <c r="A2" s="641" t="str">
        <f>'Kopējais budžets'!A2:C2</f>
        <v>Ierakstīt projekta nosaukumu</v>
      </c>
      <c r="B2" s="698"/>
      <c r="C2" s="642"/>
      <c r="D2" s="643"/>
      <c r="H2" s="88" t="s">
        <v>36</v>
      </c>
    </row>
    <row r="3" spans="1:8" ht="16.5" thickBot="1">
      <c r="A3" s="644" t="str">
        <f>'Kopējais budžets'!A3:C3</f>
        <v>Ierakstīt projekta iesniedzēja institūcijas nosaukumu</v>
      </c>
      <c r="B3" s="699"/>
      <c r="C3" s="645"/>
      <c r="D3" s="646"/>
      <c r="H3" s="88" t="s">
        <v>37</v>
      </c>
    </row>
    <row r="4" spans="1:8" ht="16.5" thickBot="1">
      <c r="A4" s="9"/>
      <c r="B4" s="9"/>
      <c r="C4" s="9"/>
      <c r="D4" s="14"/>
      <c r="E4" s="4"/>
      <c r="H4" s="88" t="s">
        <v>38</v>
      </c>
    </row>
    <row r="5" spans="1:8" ht="16.5" thickBot="1">
      <c r="A5" s="701" t="s">
        <v>165</v>
      </c>
      <c r="B5" s="702"/>
      <c r="C5" s="702"/>
      <c r="D5" s="703"/>
      <c r="E5" s="5"/>
      <c r="H5" s="88" t="s">
        <v>44</v>
      </c>
    </row>
    <row r="6" spans="1:86" ht="16.5" thickBot="1">
      <c r="A6" s="16"/>
      <c r="B6" s="40"/>
      <c r="C6" s="36"/>
      <c r="D6" s="283"/>
      <c r="H6" s="88" t="s">
        <v>157</v>
      </c>
      <c r="CH6" s="18"/>
    </row>
    <row r="7" spans="1:8" ht="15.75" thickBot="1">
      <c r="A7" s="52"/>
      <c r="B7" s="53"/>
      <c r="C7" s="53"/>
      <c r="D7" s="15"/>
      <c r="E7" s="5"/>
      <c r="F7" s="6"/>
      <c r="H7" s="88" t="s">
        <v>45</v>
      </c>
    </row>
    <row r="8" spans="1:83" ht="45">
      <c r="A8" s="75" t="s">
        <v>121</v>
      </c>
      <c r="B8" s="106" t="s">
        <v>139</v>
      </c>
      <c r="C8" s="76" t="s">
        <v>107</v>
      </c>
      <c r="D8" s="77" t="s">
        <v>95</v>
      </c>
      <c r="H8" s="88" t="s">
        <v>48</v>
      </c>
      <c r="CE8" s="11"/>
    </row>
    <row r="9" spans="1:87" s="7" customFormat="1" ht="18" customHeight="1">
      <c r="A9" s="409">
        <v>1100</v>
      </c>
      <c r="B9" s="410" t="s">
        <v>0</v>
      </c>
      <c r="C9" s="411" t="s">
        <v>23</v>
      </c>
      <c r="D9" s="406">
        <f>'A Personāls'!D45</f>
        <v>0</v>
      </c>
      <c r="H9" s="7" t="s">
        <v>140</v>
      </c>
      <c r="CE9" s="42"/>
      <c r="CF9" s="43"/>
      <c r="CG9" s="43"/>
      <c r="CH9" s="43"/>
      <c r="CI9" s="43"/>
    </row>
    <row r="10" spans="1:87" s="7" customFormat="1" ht="16.5" customHeight="1">
      <c r="A10" s="409">
        <v>1200</v>
      </c>
      <c r="B10" s="410" t="s">
        <v>0</v>
      </c>
      <c r="C10" s="411" t="s">
        <v>23</v>
      </c>
      <c r="D10" s="406">
        <f>'A Personāls'!D46</f>
        <v>0</v>
      </c>
      <c r="H10" s="7" t="s">
        <v>141</v>
      </c>
      <c r="CE10" s="42"/>
      <c r="CF10" s="43"/>
      <c r="CG10" s="43"/>
      <c r="CH10" s="43"/>
      <c r="CI10" s="43"/>
    </row>
    <row r="11" spans="1:87" s="7" customFormat="1" ht="16.5" customHeight="1">
      <c r="A11" s="409">
        <v>5000</v>
      </c>
      <c r="B11" s="410" t="s">
        <v>1</v>
      </c>
      <c r="C11" s="411" t="s">
        <v>36</v>
      </c>
      <c r="D11" s="406">
        <f>'B Aprīkojums'!D49</f>
        <v>0</v>
      </c>
      <c r="E11" s="107"/>
      <c r="F11" s="107"/>
      <c r="H11" s="43" t="s">
        <v>108</v>
      </c>
      <c r="CE11" s="42"/>
      <c r="CF11" s="43"/>
      <c r="CG11" s="43"/>
      <c r="CH11" s="43"/>
      <c r="CI11" s="43"/>
    </row>
    <row r="12" spans="1:87" s="7" customFormat="1" ht="16.5" customHeight="1">
      <c r="A12" s="409">
        <v>2200</v>
      </c>
      <c r="B12" s="410" t="s">
        <v>1</v>
      </c>
      <c r="C12" s="411" t="s">
        <v>36</v>
      </c>
      <c r="D12" s="406">
        <f>'B Aprīkojums'!D51</f>
        <v>0</v>
      </c>
      <c r="E12" s="107"/>
      <c r="F12" s="107"/>
      <c r="H12" s="89" t="s">
        <v>99</v>
      </c>
      <c r="CE12" s="42"/>
      <c r="CF12" s="43"/>
      <c r="CG12" s="43"/>
      <c r="CH12" s="43"/>
      <c r="CI12" s="43"/>
    </row>
    <row r="13" spans="1:87" s="7" customFormat="1" ht="16.5" customHeight="1">
      <c r="A13" s="409">
        <v>5000</v>
      </c>
      <c r="B13" s="410" t="s">
        <v>2</v>
      </c>
      <c r="C13" s="411" t="s">
        <v>37</v>
      </c>
      <c r="D13" s="406">
        <f>'C Nekustamais īpašums'!D43</f>
        <v>0</v>
      </c>
      <c r="E13" s="107"/>
      <c r="F13" s="107"/>
      <c r="H13" s="43" t="s">
        <v>109</v>
      </c>
      <c r="CE13" s="42"/>
      <c r="CF13" s="43"/>
      <c r="CG13" s="43"/>
      <c r="CH13" s="43"/>
      <c r="CI13" s="43"/>
    </row>
    <row r="14" spans="1:87" s="7" customFormat="1" ht="18" customHeight="1">
      <c r="A14" s="409">
        <v>2261</v>
      </c>
      <c r="B14" s="410" t="s">
        <v>2</v>
      </c>
      <c r="C14" s="411" t="s">
        <v>37</v>
      </c>
      <c r="D14" s="406">
        <f>'C Nekustamais īpašums'!D45</f>
        <v>0</v>
      </c>
      <c r="E14" s="107"/>
      <c r="F14" s="107"/>
      <c r="CE14" s="42"/>
      <c r="CF14" s="43"/>
      <c r="CG14" s="43"/>
      <c r="CH14" s="43"/>
      <c r="CI14" s="43"/>
    </row>
    <row r="15" spans="1:87" s="7" customFormat="1" ht="19.5" customHeight="1">
      <c r="A15" s="409">
        <v>2200</v>
      </c>
      <c r="B15" s="410" t="s">
        <v>3</v>
      </c>
      <c r="C15" s="411" t="s">
        <v>38</v>
      </c>
      <c r="D15" s="406">
        <f>'D Apakšuzņēmēji'!D38</f>
        <v>0</v>
      </c>
      <c r="E15" s="107"/>
      <c r="F15" s="107"/>
      <c r="CE15" s="44"/>
      <c r="CF15" s="43"/>
      <c r="CG15" s="43"/>
      <c r="CH15" s="43"/>
      <c r="CI15" s="43"/>
    </row>
    <row r="16" spans="1:87" s="7" customFormat="1" ht="19.5" customHeight="1">
      <c r="A16" s="409">
        <v>2100</v>
      </c>
      <c r="B16" s="410" t="s">
        <v>40</v>
      </c>
      <c r="C16" s="411" t="s">
        <v>44</v>
      </c>
      <c r="D16" s="406">
        <f>'E1 Komandējumi'!D75</f>
        <v>0</v>
      </c>
      <c r="E16" s="107"/>
      <c r="F16" s="107"/>
      <c r="CE16" s="44"/>
      <c r="CF16" s="43"/>
      <c r="CG16" s="43"/>
      <c r="CH16" s="43"/>
      <c r="CI16" s="43"/>
    </row>
    <row r="17" spans="1:83" ht="15" customHeight="1">
      <c r="A17" s="409">
        <v>2000</v>
      </c>
      <c r="B17" s="410" t="s">
        <v>41</v>
      </c>
      <c r="C17" s="411" t="s">
        <v>157</v>
      </c>
      <c r="D17" s="406">
        <f>'E2 Palīgmateriāli,pakalpojumi'!E43</f>
        <v>0</v>
      </c>
      <c r="E17" s="108"/>
      <c r="F17" s="108"/>
      <c r="CD17" s="3"/>
      <c r="CE17" s="7"/>
    </row>
    <row r="18" spans="1:6" ht="15" customHeight="1">
      <c r="A18" s="412">
        <v>2000</v>
      </c>
      <c r="B18" s="412" t="s">
        <v>42</v>
      </c>
      <c r="C18" s="411" t="s">
        <v>45</v>
      </c>
      <c r="D18" s="406">
        <f>'E3 Apmācības, semināri'!D55</f>
        <v>0</v>
      </c>
      <c r="E18" s="108"/>
      <c r="F18" s="108"/>
    </row>
    <row r="19" spans="1:6" ht="15" customHeight="1">
      <c r="A19" s="412">
        <v>2000</v>
      </c>
      <c r="B19" s="412" t="s">
        <v>43</v>
      </c>
      <c r="C19" s="411" t="s">
        <v>48</v>
      </c>
      <c r="D19" s="406">
        <f>'E4 ES prasības'!E52</f>
        <v>0</v>
      </c>
      <c r="E19" s="108"/>
      <c r="F19" s="108"/>
    </row>
    <row r="20" spans="1:6" ht="15" customHeight="1">
      <c r="A20" s="412">
        <v>2000</v>
      </c>
      <c r="B20" s="412" t="s">
        <v>46</v>
      </c>
      <c r="C20" s="411" t="s">
        <v>140</v>
      </c>
      <c r="D20" s="406">
        <f>'E5 Eksperti'!E37</f>
        <v>0</v>
      </c>
      <c r="E20" s="108"/>
      <c r="F20" s="108"/>
    </row>
    <row r="21" spans="1:6" ht="15" customHeight="1">
      <c r="A21" s="412">
        <v>2000</v>
      </c>
      <c r="B21" s="412" t="s">
        <v>47</v>
      </c>
      <c r="C21" s="411" t="s">
        <v>141</v>
      </c>
      <c r="D21" s="406">
        <f>'E6 Mērķa grupas'!E33</f>
        <v>0</v>
      </c>
      <c r="E21" s="108"/>
      <c r="F21" s="108"/>
    </row>
    <row r="22" spans="1:6" ht="15" customHeight="1">
      <c r="A22" s="412">
        <v>1100</v>
      </c>
      <c r="B22" s="412" t="s">
        <v>6</v>
      </c>
      <c r="C22" s="411" t="s">
        <v>108</v>
      </c>
      <c r="D22" s="406">
        <f>'G Netiešās izmaks'!D57</f>
        <v>0</v>
      </c>
      <c r="E22" s="108"/>
      <c r="F22" s="108"/>
    </row>
    <row r="23" spans="1:6" ht="15" customHeight="1">
      <c r="A23" s="412">
        <v>1200</v>
      </c>
      <c r="B23" s="412" t="s">
        <v>6</v>
      </c>
      <c r="C23" s="411" t="s">
        <v>108</v>
      </c>
      <c r="D23" s="406">
        <f>'G Netiešās izmaks'!D58</f>
        <v>0</v>
      </c>
      <c r="E23" s="108"/>
      <c r="F23" s="108"/>
    </row>
    <row r="24" spans="1:6" ht="15" customHeight="1">
      <c r="A24" s="412">
        <v>5000</v>
      </c>
      <c r="B24" s="412" t="s">
        <v>6</v>
      </c>
      <c r="C24" s="411" t="s">
        <v>108</v>
      </c>
      <c r="D24" s="406">
        <f>'G Netiešās izmaks'!D59</f>
        <v>0</v>
      </c>
      <c r="E24" s="108"/>
      <c r="F24" s="108"/>
    </row>
    <row r="25" spans="1:6" ht="15" customHeight="1">
      <c r="A25" s="412">
        <v>2000</v>
      </c>
      <c r="B25" s="412" t="s">
        <v>6</v>
      </c>
      <c r="C25" s="411" t="s">
        <v>108</v>
      </c>
      <c r="D25" s="406">
        <f>'G Netiešās izmaks'!D61</f>
        <v>0</v>
      </c>
      <c r="E25" s="108"/>
      <c r="F25" s="108"/>
    </row>
    <row r="26" spans="1:4" ht="15" customHeight="1">
      <c r="A26" s="413">
        <v>1100</v>
      </c>
      <c r="B26" s="414" t="s">
        <v>7</v>
      </c>
      <c r="C26" s="415" t="s">
        <v>99</v>
      </c>
      <c r="D26" s="407">
        <f>'H Piešķirtie ieņēmumi'!D40</f>
        <v>0</v>
      </c>
    </row>
    <row r="27" spans="1:4" ht="15" customHeight="1" thickBot="1">
      <c r="A27" s="413">
        <v>1200</v>
      </c>
      <c r="B27" s="414" t="s">
        <v>7</v>
      </c>
      <c r="C27" s="456" t="s">
        <v>99</v>
      </c>
      <c r="D27" s="408">
        <f>'H Piešķirtie ieņēmumi'!D41</f>
        <v>0</v>
      </c>
    </row>
    <row r="28" spans="1:4" ht="15" customHeight="1" thickBot="1">
      <c r="A28" s="457"/>
      <c r="B28" s="458"/>
      <c r="C28" s="459" t="s">
        <v>144</v>
      </c>
      <c r="D28" s="455">
        <f>ROUND(SUM(D9:D27),0)</f>
        <v>0</v>
      </c>
    </row>
    <row r="29" spans="1:4" ht="15.75">
      <c r="A29" s="416"/>
      <c r="B29" s="417"/>
      <c r="C29" s="418"/>
      <c r="D29" s="109"/>
    </row>
    <row r="30" spans="1:4" ht="15" customHeight="1">
      <c r="A30" s="846"/>
      <c r="B30" s="412">
        <v>1100</v>
      </c>
      <c r="C30" s="411" t="s">
        <v>131</v>
      </c>
      <c r="D30" s="463">
        <f>D9+D22+D26</f>
        <v>0</v>
      </c>
    </row>
    <row r="31" spans="1:4" ht="15" customHeight="1">
      <c r="A31" s="846"/>
      <c r="B31" s="412">
        <v>1200</v>
      </c>
      <c r="C31" s="411" t="s">
        <v>132</v>
      </c>
      <c r="D31" s="463">
        <f>D10+D23+D27</f>
        <v>0</v>
      </c>
    </row>
    <row r="32" spans="1:4" ht="15" customHeight="1">
      <c r="A32" s="846"/>
      <c r="B32" s="412">
        <v>2000</v>
      </c>
      <c r="C32" s="411" t="s">
        <v>203</v>
      </c>
      <c r="D32" s="463">
        <f>D17+D18+D19+D20+D21+D25</f>
        <v>0</v>
      </c>
    </row>
    <row r="33" spans="1:4" ht="15" customHeight="1">
      <c r="A33" s="846"/>
      <c r="B33" s="412">
        <v>2100</v>
      </c>
      <c r="C33" s="411" t="s">
        <v>204</v>
      </c>
      <c r="D33" s="463">
        <f>D16</f>
        <v>0</v>
      </c>
    </row>
    <row r="34" spans="1:4" ht="15" customHeight="1">
      <c r="A34" s="846"/>
      <c r="B34" s="412">
        <v>2200</v>
      </c>
      <c r="C34" s="411" t="s">
        <v>136</v>
      </c>
      <c r="D34" s="463">
        <f>D12+D15</f>
        <v>0</v>
      </c>
    </row>
    <row r="35" spans="1:4" ht="15" customHeight="1">
      <c r="A35" s="846"/>
      <c r="B35" s="412">
        <v>2261</v>
      </c>
      <c r="C35" s="411" t="s">
        <v>205</v>
      </c>
      <c r="D35" s="463">
        <f>D14</f>
        <v>0</v>
      </c>
    </row>
    <row r="36" spans="1:4" ht="15" customHeight="1">
      <c r="A36" s="846"/>
      <c r="B36" s="412">
        <v>5000</v>
      </c>
      <c r="C36" s="411" t="s">
        <v>206</v>
      </c>
      <c r="D36" s="463">
        <f>D11+D13+D24</f>
        <v>0</v>
      </c>
    </row>
    <row r="37" spans="1:4" ht="15" customHeight="1" thickBot="1">
      <c r="A37" s="847"/>
      <c r="B37" s="419">
        <v>2512</v>
      </c>
      <c r="C37" s="420" t="s">
        <v>186</v>
      </c>
      <c r="D37" s="408">
        <f>'B Aprīkojums'!D50+'B Aprīkojums'!D52+'C Nekustamais īpašums'!D44+'C Nekustamais īpašums'!D46+'D Apakšuzņēmēji'!D39+'E1 Komandējumi'!D76+'E2 Palīgmateriāli,pakalpojumi'!E44+'E4 ES prasības'!E53+'E5 Eksperti'!E38+'E6 Mērķa grupas'!E34+'G Netiešās izmaks'!D60+'G Netiešās izmaks'!D62+'E3 Apmācības, semināri'!D56</f>
        <v>0</v>
      </c>
    </row>
    <row r="38" spans="1:4" ht="15" customHeight="1" thickBot="1">
      <c r="A38" s="848"/>
      <c r="B38" s="457"/>
      <c r="C38" s="460" t="s">
        <v>35</v>
      </c>
      <c r="D38" s="464">
        <f>ROUND(SUM(D30:D36),0)</f>
        <v>0</v>
      </c>
    </row>
  </sheetData>
  <sheetProtection password="DEDD" sheet="1" objects="1" scenarios="1"/>
  <mergeCells count="5">
    <mergeCell ref="A30:A38"/>
    <mergeCell ref="A1:D1"/>
    <mergeCell ref="A2:D2"/>
    <mergeCell ref="A3:D3"/>
    <mergeCell ref="A5:D5"/>
  </mergeCells>
  <dataValidations count="1">
    <dataValidation type="list" allowBlank="1" showInputMessage="1" showErrorMessage="1" sqref="C9:C25">
      <formula1>$H$1:$H$13</formula1>
    </dataValidation>
  </dataValidations>
  <printOptions/>
  <pageMargins left="0.5511811023622047" right="0.35433070866141736" top="0.984251968503937" bottom="0.98425196850393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CH144"/>
  <sheetViews>
    <sheetView view="pageBreakPreview" zoomScaleSheetLayoutView="100" workbookViewId="0" topLeftCell="A1">
      <selection activeCell="B12" sqref="B12"/>
    </sheetView>
  </sheetViews>
  <sheetFormatPr defaultColWidth="9.140625" defaultRowHeight="12.75"/>
  <cols>
    <col min="1" max="1" width="12.7109375" style="8" customWidth="1"/>
    <col min="2" max="2" width="54.140625" style="8" customWidth="1"/>
    <col min="3" max="3" width="14.421875" style="8" customWidth="1"/>
    <col min="4" max="4" width="12.7109375" style="0" bestFit="1" customWidth="1"/>
    <col min="5" max="5" width="5.00390625" style="0" customWidth="1"/>
    <col min="6" max="6" width="9.7109375" style="0" hidden="1" customWidth="1"/>
    <col min="7" max="7" width="22.57421875" style="0" hidden="1" customWidth="1"/>
    <col min="8" max="8" width="10.00390625" style="0" customWidth="1"/>
    <col min="9" max="9" width="42.140625" style="0" customWidth="1"/>
    <col min="10" max="10" width="11.140625" style="0" customWidth="1"/>
    <col min="11" max="11" width="10.57421875" style="0" customWidth="1"/>
    <col min="82" max="82" width="15.7109375" style="0" customWidth="1"/>
  </cols>
  <sheetData>
    <row r="1" spans="1:7" ht="15.75">
      <c r="A1" s="653" t="str">
        <f>'Kopējais budžets'!A1:C1</f>
        <v>Izvēlēties fondu</v>
      </c>
      <c r="B1" s="654"/>
      <c r="C1" s="648"/>
      <c r="G1" s="88" t="s">
        <v>23</v>
      </c>
    </row>
    <row r="2" spans="1:10" ht="24" customHeight="1">
      <c r="A2" s="641" t="str">
        <f>'Kopējais budžets'!A2:C2</f>
        <v>Ierakstīt projekta nosaukumu</v>
      </c>
      <c r="B2" s="642"/>
      <c r="C2" s="643"/>
      <c r="G2" s="88" t="s">
        <v>36</v>
      </c>
      <c r="J2" s="2"/>
    </row>
    <row r="3" spans="1:7" ht="16.5" thickBot="1">
      <c r="A3" s="644" t="str">
        <f>'Kopējais budžets'!A3:C3</f>
        <v>Ierakstīt projekta iesniedzēja institūcijas nosaukumu</v>
      </c>
      <c r="B3" s="645"/>
      <c r="C3" s="646"/>
      <c r="G3" s="88" t="s">
        <v>37</v>
      </c>
    </row>
    <row r="4" spans="1:9" ht="16.5" thickBot="1">
      <c r="A4" s="9"/>
      <c r="B4" s="9"/>
      <c r="C4" s="14"/>
      <c r="D4" s="4"/>
      <c r="G4" s="88" t="s">
        <v>38</v>
      </c>
      <c r="I4" s="663" t="s">
        <v>188</v>
      </c>
    </row>
    <row r="5" spans="1:9" ht="16.5" thickBot="1">
      <c r="A5" s="511"/>
      <c r="B5" s="511" t="s">
        <v>221</v>
      </c>
      <c r="C5" s="58" t="s">
        <v>35</v>
      </c>
      <c r="D5" s="5"/>
      <c r="G5" s="88" t="s">
        <v>44</v>
      </c>
      <c r="I5" s="664"/>
    </row>
    <row r="6" spans="1:85" ht="16.5" thickBot="1">
      <c r="A6" s="16"/>
      <c r="B6" s="36"/>
      <c r="C6" s="296">
        <f>ROUND(C9+C20+C31+C42+C53+C64+C75+C86+C97+C108,0)</f>
        <v>0</v>
      </c>
      <c r="D6" t="str">
        <f>IF(C6='Kopējais budžets'!C29,"OK","KĻŪDA")</f>
        <v>OK</v>
      </c>
      <c r="G6" s="88" t="s">
        <v>157</v>
      </c>
      <c r="H6" s="2"/>
      <c r="I6" s="664"/>
      <c r="CG6" s="18"/>
    </row>
    <row r="7" spans="1:9" ht="15.75" thickBot="1">
      <c r="A7" s="52"/>
      <c r="B7" s="53"/>
      <c r="C7" s="15"/>
      <c r="D7" s="5"/>
      <c r="E7" s="6"/>
      <c r="G7" s="88" t="s">
        <v>45</v>
      </c>
      <c r="I7" s="664"/>
    </row>
    <row r="8" spans="1:82" ht="30.75" thickBot="1">
      <c r="A8" s="75" t="s">
        <v>121</v>
      </c>
      <c r="B8" s="76" t="s">
        <v>107</v>
      </c>
      <c r="C8" s="77" t="s">
        <v>95</v>
      </c>
      <c r="G8" s="88" t="s">
        <v>142</v>
      </c>
      <c r="I8" s="664"/>
      <c r="CD8" s="11"/>
    </row>
    <row r="9" spans="1:85" s="7" customFormat="1" ht="36" customHeight="1">
      <c r="A9" s="97">
        <v>1</v>
      </c>
      <c r="B9" s="96" t="s">
        <v>227</v>
      </c>
      <c r="C9" s="297">
        <f>SUM(C10:C19)</f>
        <v>0</v>
      </c>
      <c r="G9" s="114" t="s">
        <v>48</v>
      </c>
      <c r="I9" s="664"/>
      <c r="CG9"/>
    </row>
    <row r="10" spans="1:86" s="7" customFormat="1" ht="18" customHeight="1">
      <c r="A10" s="651"/>
      <c r="B10" s="90" t="s">
        <v>109</v>
      </c>
      <c r="C10" s="298">
        <f>IF(B10=$G$1,'A Personāls'!$L$9,0)+IF(B10=$G$2,'B Aprīkojums'!$J$9,0)+IF(B10=$G$3,'C Nekustamais īpašums'!$J$9,0)+IF(B10=$G$4,'D Apakšuzņēmēji'!$I$9,0)+IF(B10=$G$5,'E1 Komandējumi'!$I$9,0)+IF(B10=$G$6,'E2 Palīgmateriāli,pakalpojumi'!$I$10,0)+IF(B10=$G$7,'E3 Apmācības, semināri'!$I$10,0)+IF(B10=$G$8,'E5 Eksperti'!$J$10,0)+IF(B10=$G$9,'E4 ES prasības'!$I$10,0)+IF(B10=$G$10,'E6 Mērķa grupas'!$J$9,0)+IF(B10=$G$11,'G Netiešās izmaks'!$I$11,0)+IF(B10=$G$12,'H Piešķirtie ieņēmumi'!$J$9,0)</f>
        <v>0</v>
      </c>
      <c r="G10" s="88" t="s">
        <v>158</v>
      </c>
      <c r="I10" s="664"/>
      <c r="CD10" s="42"/>
      <c r="CE10" s="43"/>
      <c r="CF10" s="43"/>
      <c r="CG10" s="43"/>
      <c r="CH10" s="43"/>
    </row>
    <row r="11" spans="1:86" s="7" customFormat="1" ht="16.5" customHeight="1">
      <c r="A11" s="651"/>
      <c r="B11" s="90" t="s">
        <v>109</v>
      </c>
      <c r="C11" s="298">
        <f>IF(B11=$G$1,'A Personāls'!$L$9,0)+IF(B11=$G$2,'B Aprīkojums'!$J$9,0)+IF(B11=$G$3,'C Nekustamais īpašums'!$J$9,0)+IF(B11=$G$4,'D Apakšuzņēmēji'!$I$9,0)+IF(B11=$G$5,'E1 Komandējumi'!$I$9,0)+IF(B11=$G$6,'E2 Palīgmateriāli,pakalpojumi'!$I$10,0)+IF(B11=$G$7,'E3 Apmācības, semināri'!$I$10,0)+IF(B11=$G$8,'E5 Eksperti'!$J$10,0)+IF(B11=$G$9,'E4 ES prasības'!$I$10,0)+IF(B11=$G$10,'E6 Mērķa grupas'!$J$9,0)+IF(B11=$G$11,'G Netiešās izmaks'!$I$11,0)+IF(B11=$G$12,'H Piešķirtie ieņēmumi'!$J$9,0)</f>
        <v>0</v>
      </c>
      <c r="G11" s="43" t="s">
        <v>108</v>
      </c>
      <c r="I11" s="664"/>
      <c r="CD11" s="42"/>
      <c r="CE11" s="43"/>
      <c r="CF11" s="43"/>
      <c r="CG11" s="43"/>
      <c r="CH11" s="43"/>
    </row>
    <row r="12" spans="1:86" s="7" customFormat="1" ht="16.5" customHeight="1">
      <c r="A12" s="651"/>
      <c r="B12" s="90" t="s">
        <v>109</v>
      </c>
      <c r="C12" s="298">
        <f>IF(B12=$G$1,'A Personāls'!$L$9,0)+IF(B12=$G$2,'B Aprīkojums'!$J$9,0)+IF(B12=$G$3,'C Nekustamais īpašums'!$J$9,0)+IF(B12=$G$4,'D Apakšuzņēmēji'!$I$9,0)+IF(B12=$G$5,'E1 Komandējumi'!$I$9,0)+IF(B12=$G$6,'E2 Palīgmateriāli,pakalpojumi'!$I$10,0)+IF(B12=$G$7,'E3 Apmācības, semināri'!$I$10,0)+IF(B12=$G$8,'E5 Eksperti'!$J$10,0)+IF(B12=$G$9,'E4 ES prasības'!$I$10,0)+IF(B12=$G$10,'E6 Mērķa grupas'!$J$9,0)+IF(B12=$G$11,'G Netiešās izmaks'!$I$11,0)+IF(B12=$G$12,'H Piešķirtie ieņēmumi'!$J$9,0)</f>
        <v>0</v>
      </c>
      <c r="G12" s="89" t="s">
        <v>99</v>
      </c>
      <c r="I12" s="664"/>
      <c r="CD12" s="42"/>
      <c r="CE12" s="43"/>
      <c r="CF12" s="43"/>
      <c r="CG12" s="43"/>
      <c r="CH12" s="43"/>
    </row>
    <row r="13" spans="1:86" s="7" customFormat="1" ht="16.5" customHeight="1">
      <c r="A13" s="651"/>
      <c r="B13" s="90" t="s">
        <v>109</v>
      </c>
      <c r="C13" s="298">
        <f>IF(B13=$G$1,'A Personāls'!$L$9,0)+IF(B13=$G$2,'B Aprīkojums'!$J$9,0)+IF(B13=$G$3,'C Nekustamais īpašums'!$J$9,0)+IF(B13=$G$4,'D Apakšuzņēmēji'!$I$9,0)+IF(B13=$G$5,'E1 Komandējumi'!$I$9,0)+IF(B13=$G$6,'E2 Palīgmateriāli,pakalpojumi'!$I$10,0)+IF(B13=$G$7,'E3 Apmācības, semināri'!$I$10,0)+IF(B13=$G$8,'E5 Eksperti'!$J$10,0)+IF(B13=$G$9,'E4 ES prasības'!$I$10,0)+IF(B13=$G$10,'E6 Mērķa grupas'!$J$9,0)+IF(B13=$G$11,'G Netiešās izmaks'!$I$11,0)+IF(B13=$G$12,'H Piešķirtie ieņēmumi'!$J$9,0)</f>
        <v>0</v>
      </c>
      <c r="G13" s="43" t="s">
        <v>109</v>
      </c>
      <c r="I13" s="664"/>
      <c r="CD13" s="42"/>
      <c r="CE13" s="43"/>
      <c r="CF13" s="43"/>
      <c r="CG13" s="43"/>
      <c r="CH13" s="43"/>
    </row>
    <row r="14" spans="1:86" s="7" customFormat="1" ht="16.5" customHeight="1">
      <c r="A14" s="651"/>
      <c r="B14" s="90" t="s">
        <v>109</v>
      </c>
      <c r="C14" s="298">
        <f>IF(B14=$G$1,'A Personāls'!$L$9,0)+IF(B14=$G$2,'B Aprīkojums'!$J$9,0)+IF(B14=$G$3,'C Nekustamais īpašums'!$J$9,0)+IF(B14=$G$4,'D Apakšuzņēmēji'!$I$9,0)+IF(B14=$G$5,'E1 Komandējumi'!$I$9,0)+IF(B14=$G$6,'E2 Palīgmateriāli,pakalpojumi'!$I$10,0)+IF(B14=$G$7,'E3 Apmācības, semināri'!$I$10,0)+IF(B14=$G$8,'E5 Eksperti'!$J$10,0)+IF(B14=$G$9,'E4 ES prasības'!$I$10,0)+IF(B14=$G$10,'E6 Mērķa grupas'!$J$9,0)+IF(B14=$G$11,'G Netiešās izmaks'!$I$11,0)+IF(B14=$G$12,'H Piešķirtie ieņēmumi'!$J$9,0)</f>
        <v>0</v>
      </c>
      <c r="I14" s="664"/>
      <c r="CD14" s="42"/>
      <c r="CE14" s="43"/>
      <c r="CF14" s="43"/>
      <c r="CG14" s="43"/>
      <c r="CH14" s="43"/>
    </row>
    <row r="15" spans="1:86" s="7" customFormat="1" ht="18" customHeight="1">
      <c r="A15" s="651"/>
      <c r="B15" s="90" t="s">
        <v>109</v>
      </c>
      <c r="C15" s="298">
        <f>IF(B15=$G$1,'A Personāls'!$L$9,0)+IF(B15=$G$2,'B Aprīkojums'!$J$9,0)+IF(B15=$G$3,'C Nekustamais īpašums'!$J$9,0)+IF(B15=$G$4,'D Apakšuzņēmēji'!$I$9,0)+IF(B15=$G$5,'E1 Komandējumi'!$I$9,0)+IF(B15=$G$6,'E2 Palīgmateriāli,pakalpojumi'!$I$10,0)+IF(B15=$G$7,'E3 Apmācības, semināri'!$I$10,0)+IF(B15=$G$8,'E5 Eksperti'!$J$10,0)+IF(B15=$G$9,'E4 ES prasības'!$I$10,0)+IF(B15=$G$10,'E6 Mērķa grupas'!$J$9,0)+IF(B15=$G$11,'G Netiešās izmaks'!$I$11,0)+IF(B15=$G$12,'H Piešķirtie ieņēmumi'!$J$9,0)</f>
        <v>0</v>
      </c>
      <c r="I15" s="664"/>
      <c r="CD15" s="42"/>
      <c r="CE15" s="43"/>
      <c r="CF15" s="43"/>
      <c r="CG15" s="43"/>
      <c r="CH15" s="43"/>
    </row>
    <row r="16" spans="1:86" s="7" customFormat="1" ht="19.5" customHeight="1">
      <c r="A16" s="651"/>
      <c r="B16" s="90" t="s">
        <v>109</v>
      </c>
      <c r="C16" s="298">
        <f>IF(B16=$G$1,'A Personāls'!$L$9,0)+IF(B16=$G$2,'B Aprīkojums'!$J$9,0)+IF(B16=$G$3,'C Nekustamais īpašums'!$J$9,0)+IF(B16=$G$4,'D Apakšuzņēmēji'!$I$9,0)+IF(B16=$G$5,'E1 Komandējumi'!$I$9,0)+IF(B16=$G$6,'E2 Palīgmateriāli,pakalpojumi'!$I$10,0)+IF(B16=$G$7,'E3 Apmācības, semināri'!$I$10,0)+IF(B16=$G$8,'E5 Eksperti'!$J$10,0)+IF(B16=$G$9,'E4 ES prasības'!$I$10,0)+IF(B16=$G$10,'E6 Mērķa grupas'!$J$9,0)+IF(B16=$G$11,'G Netiešās izmaks'!$I$11,0)+IF(B16=$G$12,'H Piešķirtie ieņēmumi'!$J$9,0)</f>
        <v>0</v>
      </c>
      <c r="I16" s="664"/>
      <c r="CD16" s="44"/>
      <c r="CE16" s="43"/>
      <c r="CF16" s="43"/>
      <c r="CG16" s="43"/>
      <c r="CH16" s="43"/>
    </row>
    <row r="17" spans="1:86" s="7" customFormat="1" ht="19.5" customHeight="1">
      <c r="A17" s="651"/>
      <c r="B17" s="90" t="s">
        <v>109</v>
      </c>
      <c r="C17" s="298">
        <f>IF(B17=$G$1,'A Personāls'!$L$9,0)+IF(B17=$G$2,'B Aprīkojums'!$J$9,0)+IF(B17=$G$3,'C Nekustamais īpašums'!$J$9,0)+IF(B17=$G$4,'D Apakšuzņēmēji'!$I$9,0)+IF(B17=$G$5,'E1 Komandējumi'!$I$9,0)+IF(B17=$G$6,'E2 Palīgmateriāli,pakalpojumi'!$I$10,0)+IF(B17=$G$7,'E3 Apmācības, semināri'!$I$10,0)+IF(B17=$G$8,'E5 Eksperti'!$J$10,0)+IF(B17=$G$9,'E4 ES prasības'!$I$10,0)+IF(B17=$G$10,'E6 Mērķa grupas'!$J$9,0)+IF(B17=$G$11,'G Netiešās izmaks'!$I$11,0)+IF(B17=$G$12,'H Piešķirtie ieņēmumi'!$J$9,0)</f>
        <v>0</v>
      </c>
      <c r="I17" s="664"/>
      <c r="CD17" s="44"/>
      <c r="CE17" s="43"/>
      <c r="CF17" s="43"/>
      <c r="CG17" s="43"/>
      <c r="CH17" s="43"/>
    </row>
    <row r="18" spans="1:82" ht="15" customHeight="1">
      <c r="A18" s="651"/>
      <c r="B18" s="90" t="s">
        <v>109</v>
      </c>
      <c r="C18" s="298">
        <f>IF(B18=$G$1,'A Personāls'!$L$9,0)+IF(B18=$G$2,'B Aprīkojums'!$J$9,0)+IF(B18=$G$3,'C Nekustamais īpašums'!$J$9,0)+IF(B18=$G$4,'D Apakšuzņēmēji'!$I$9,0)+IF(B18=$G$5,'E1 Komandējumi'!$I$9,0)+IF(B18=$G$6,'E2 Palīgmateriāli,pakalpojumi'!$I$10,0)+IF(B18=$G$7,'E3 Apmācības, semināri'!$I$10,0)+IF(B18=$G$8,'E5 Eksperti'!$J$10,0)+IF(B18=$G$9,'E4 ES prasības'!$I$10,0)+IF(B18=$G$10,'E6 Mērķa grupas'!$J$9,0)+IF(B18=$G$11,'G Netiešās izmaks'!$I$11,0)+IF(B18=$G$12,'H Piešķirtie ieņēmumi'!$J$9,0)</f>
        <v>0</v>
      </c>
      <c r="I18" s="664"/>
      <c r="CC18" s="3"/>
      <c r="CD18" s="7"/>
    </row>
    <row r="19" spans="1:81" ht="15" customHeight="1" thickBot="1">
      <c r="A19" s="652"/>
      <c r="B19" s="91" t="s">
        <v>109</v>
      </c>
      <c r="C19" s="299">
        <f>IF(B19=$G$1,'A Personāls'!$L$9,0)+IF(B19=$G$2,'B Aprīkojums'!$J$9,0)+IF(B19=$G$3,'C Nekustamais īpašums'!$J$9,0)+IF(B19=$G$4,'D Apakšuzņēmēji'!$I$9,0)+IF(B19=$G$5,'E1 Komandējumi'!$I$9,0)+IF(B19=$G$6,'E2 Palīgmateriāli,pakalpojumi'!$I$10,0)+IF(B19=$G$7,'E3 Apmācības, semināri'!$I$10,0)+IF(B19=$G$8,'E5 Eksperti'!$J$10,0)+IF(B19=$G$9,'E4 ES prasības'!$I$10,0)+IF(B19=$G$10,'E6 Mērķa grupas'!$J$9,0)+IF(B19=$G$11,'G Netiešās izmaks'!$I$11,0)+IF(B19=$G$12,'H Piešķirtie ieņēmumi'!$J$9,0)</f>
        <v>0</v>
      </c>
      <c r="I19" s="664"/>
      <c r="CC19" s="3"/>
    </row>
    <row r="20" spans="1:9" ht="15.75" customHeight="1">
      <c r="A20" s="128">
        <v>2</v>
      </c>
      <c r="B20" s="200" t="s">
        <v>113</v>
      </c>
      <c r="C20" s="300">
        <f>SUM(C21:C30)</f>
        <v>0</v>
      </c>
      <c r="I20" s="664"/>
    </row>
    <row r="21" spans="1:3" ht="15" customHeight="1">
      <c r="A21" s="649"/>
      <c r="B21" s="90" t="s">
        <v>109</v>
      </c>
      <c r="C21" s="298">
        <f>IF(B21=$G$1,'A Personāls'!$L$10,0)+IF(B21=$G$2,'B Aprīkojums'!$J$10,0)+IF(B21=$G$3,'C Nekustamais īpašums'!$J$10,0)+IF(B21=$G$4,'D Apakšuzņēmēji'!$I$10,0)+IF(B21=$G$5,'E1 Komandējumi'!$I$10,0)+IF(B21=$G$6,'E2 Palīgmateriāli,pakalpojumi'!$I$11,0)+IF(B21=$G$7,'E3 Apmācības, semināri'!$I$11,0)+IF(B21=$G$8,'E5 Eksperti'!$J$11,0)+IF(B21=$G$9,'E4 ES prasības'!$I$11,0)+IF(B21=$G$10,'E6 Mērķa grupas'!$J$10,0)+IF(B21=$G$11,'G Netiešās izmaks'!$I$12,0)+IF(B21=$G$12,'H Piešķirtie ieņēmumi'!$J$10,0)</f>
        <v>0</v>
      </c>
    </row>
    <row r="22" spans="1:3" ht="15" customHeight="1">
      <c r="A22" s="649"/>
      <c r="B22" s="90" t="s">
        <v>109</v>
      </c>
      <c r="C22" s="298">
        <f>IF(B22=$G$1,'A Personāls'!$L$10,0)+IF(B22=$G$2,'B Aprīkojums'!$J$10,0)+IF(B22=$G$3,'C Nekustamais īpašums'!$J$10,0)+IF(B22=$G$4,'D Apakšuzņēmēji'!$I$10,0)+IF(B22=$G$5,'E1 Komandējumi'!$I$10,0)+IF(B22=$G$6,'E2 Palīgmateriāli,pakalpojumi'!$I$11,0)+IF(B22=$G$7,'E3 Apmācības, semināri'!$I$11,0)+IF(B22=$G$8,'E5 Eksperti'!$J$11,0)+IF(B22=$G$9,'E4 ES prasības'!$I$11,0)+IF(B22=$G$10,'E6 Mērķa grupas'!$J$10,0)+IF(B22=$G$11,'G Netiešās izmaks'!$I$12,0)+IF(B22=$G$12,'H Piešķirtie ieņēmumi'!$J$10,0)</f>
        <v>0</v>
      </c>
    </row>
    <row r="23" spans="1:3" ht="15" customHeight="1">
      <c r="A23" s="649"/>
      <c r="B23" s="90" t="s">
        <v>109</v>
      </c>
      <c r="C23" s="298">
        <f>IF(B23=$G$1,'A Personāls'!$L$10,0)+IF(B23=$G$2,'B Aprīkojums'!$J$10,0)+IF(B23=$G$3,'C Nekustamais īpašums'!$J$10,0)+IF(B23=$G$4,'D Apakšuzņēmēji'!$I$10,0)+IF(B23=$G$5,'E1 Komandējumi'!$I$10,0)+IF(B23=$G$6,'E2 Palīgmateriāli,pakalpojumi'!$I$11,0)+IF(B23=$G$7,'E3 Apmācības, semināri'!$I$11,0)+IF(B23=$G$8,'E5 Eksperti'!$J$11,0)+IF(B23=$G$9,'E4 ES prasības'!$I$11,0)+IF(B23=$G$10,'E6 Mērķa grupas'!$J$10,0)+IF(B23=$G$11,'G Netiešās izmaks'!$I$12,0)+IF(B23=$G$12,'H Piešķirtie ieņēmumi'!$J$10,0)</f>
        <v>0</v>
      </c>
    </row>
    <row r="24" spans="1:3" ht="15" customHeight="1">
      <c r="A24" s="649"/>
      <c r="B24" s="90" t="s">
        <v>109</v>
      </c>
      <c r="C24" s="298">
        <f>IF(B24=$G$1,'A Personāls'!$L$10,0)+IF(B24=$G$2,'B Aprīkojums'!$J$10,0)+IF(B24=$G$3,'C Nekustamais īpašums'!$J$10,0)+IF(B24=$G$4,'D Apakšuzņēmēji'!$I$10,0)+IF(B24=$G$5,'E1 Komandējumi'!$I$10,0)+IF(B24=$G$6,'E2 Palīgmateriāli,pakalpojumi'!$I$11,0)+IF(B24=$G$7,'E3 Apmācības, semināri'!$I$11,0)+IF(B24=$G$8,'E5 Eksperti'!$J$11,0)+IF(B24=$G$9,'E4 ES prasības'!$I$11,0)+IF(B24=$G$10,'E6 Mērķa grupas'!$J$10,0)+IF(B24=$G$11,'G Netiešās izmaks'!$I$12,0)+IF(B24=$G$12,'H Piešķirtie ieņēmumi'!$J$10,0)</f>
        <v>0</v>
      </c>
    </row>
    <row r="25" spans="1:3" ht="15" customHeight="1">
      <c r="A25" s="649"/>
      <c r="B25" s="90" t="s">
        <v>109</v>
      </c>
      <c r="C25" s="298">
        <f>IF(B25=$G$1,'A Personāls'!$L$10,0)+IF(B25=$G$2,'B Aprīkojums'!$J$10,0)+IF(B25=$G$3,'C Nekustamais īpašums'!$J$10,0)+IF(B25=$G$4,'D Apakšuzņēmēji'!$I$10,0)+IF(B25=$G$5,'E1 Komandējumi'!$I$10,0)+IF(B25=$G$6,'E2 Palīgmateriāli,pakalpojumi'!$I$11,0)+IF(B25=$G$7,'E3 Apmācības, semināri'!$I$11,0)+IF(B25=$G$8,'E5 Eksperti'!$J$11,0)+IF(B25=$G$9,'E4 ES prasības'!$I$11,0)+IF(B25=$G$10,'E6 Mērķa grupas'!$J$10,0)+IF(B25=$G$11,'G Netiešās izmaks'!$I$12,0)+IF(B25=$G$12,'H Piešķirtie ieņēmumi'!$J$10,0)</f>
        <v>0</v>
      </c>
    </row>
    <row r="26" spans="1:3" ht="15" customHeight="1">
      <c r="A26" s="649"/>
      <c r="B26" s="90" t="s">
        <v>109</v>
      </c>
      <c r="C26" s="298">
        <f>IF(B26=$G$1,'A Personāls'!$L$10,0)+IF(B26=$G$2,'B Aprīkojums'!$J$10,0)+IF(B26=$G$3,'C Nekustamais īpašums'!$J$10,0)+IF(B26=$G$4,'D Apakšuzņēmēji'!$I$10,0)+IF(B26=$G$5,'E1 Komandējumi'!$I$10,0)+IF(B26=$G$6,'E2 Palīgmateriāli,pakalpojumi'!$I$11,0)+IF(B26=$G$7,'E3 Apmācības, semināri'!$I$11,0)+IF(B26=$G$8,'E5 Eksperti'!$J$11,0)+IF(B26=$G$9,'E4 ES prasības'!$I$11,0)+IF(B26=$G$10,'E6 Mērķa grupas'!$J$10,0)+IF(B26=$G$11,'G Netiešās izmaks'!$I$12,0)+IF(B26=$G$12,'H Piešķirtie ieņēmumi'!$J$10,0)</f>
        <v>0</v>
      </c>
    </row>
    <row r="27" spans="1:3" ht="15" customHeight="1">
      <c r="A27" s="649"/>
      <c r="B27" s="90" t="s">
        <v>109</v>
      </c>
      <c r="C27" s="298">
        <f>IF(B27=$G$1,'A Personāls'!$L$10,0)+IF(B27=$G$2,'B Aprīkojums'!$J$10,0)+IF(B27=$G$3,'C Nekustamais īpašums'!$J$10,0)+IF(B27=$G$4,'D Apakšuzņēmēji'!$I$10,0)+IF(B27=$G$5,'E1 Komandējumi'!$I$10,0)+IF(B27=$G$6,'E2 Palīgmateriāli,pakalpojumi'!$I$11,0)+IF(B27=$G$7,'E3 Apmācības, semināri'!$I$11,0)+IF(B27=$G$8,'E5 Eksperti'!$J$11,0)+IF(B27=$G$9,'E4 ES prasības'!$I$11,0)+IF(B27=$G$10,'E6 Mērķa grupas'!$J$10,0)+IF(B27=$G$11,'G Netiešās izmaks'!$I$12,0)+IF(B27=$G$12,'H Piešķirtie ieņēmumi'!$J$10,0)</f>
        <v>0</v>
      </c>
    </row>
    <row r="28" spans="1:3" ht="15" customHeight="1">
      <c r="A28" s="649"/>
      <c r="B28" s="90" t="s">
        <v>109</v>
      </c>
      <c r="C28" s="298">
        <f>IF(B28=$G$1,'A Personāls'!$L$10,0)+IF(B28=$G$2,'B Aprīkojums'!$J$10,0)+IF(B28=$G$3,'C Nekustamais īpašums'!$J$10,0)+IF(B28=$G$4,'D Apakšuzņēmēji'!$I$10,0)+IF(B28=$G$5,'E1 Komandējumi'!$I$10,0)+IF(B28=$G$6,'E2 Palīgmateriāli,pakalpojumi'!$I$11,0)+IF(B28=$G$7,'E3 Apmācības, semināri'!$I$11,0)+IF(B28=$G$8,'E5 Eksperti'!$J$11,0)+IF(B28=$G$9,'E4 ES prasības'!$I$11,0)+IF(B28=$G$10,'E6 Mērķa grupas'!$J$10,0)+IF(B28=$G$11,'G Netiešās izmaks'!$I$12,0)+IF(B28=$G$12,'H Piešķirtie ieņēmumi'!$J$10,0)</f>
        <v>0</v>
      </c>
    </row>
    <row r="29" spans="1:3" ht="15" customHeight="1">
      <c r="A29" s="649"/>
      <c r="B29" s="90" t="s">
        <v>109</v>
      </c>
      <c r="C29" s="298">
        <f>IF(B29=$G$1,'A Personāls'!$L$10,0)+IF(B29=$G$2,'B Aprīkojums'!$J$10,0)+IF(B29=$G$3,'C Nekustamais īpašums'!$J$10,0)+IF(B29=$G$4,'D Apakšuzņēmēji'!$I$10,0)+IF(B29=$G$5,'E1 Komandējumi'!$I$10,0)+IF(B29=$G$6,'E2 Palīgmateriāli,pakalpojumi'!$I$11,0)+IF(B29=$G$7,'E3 Apmācības, semināri'!$I$11,0)+IF(B29=$G$8,'E5 Eksperti'!$J$11,0)+IF(B29=$G$9,'E4 ES prasības'!$I$11,0)+IF(B29=$G$10,'E6 Mērķa grupas'!$J$10,0)+IF(B29=$G$11,'G Netiešās izmaks'!$I$12,0)+IF(B29=$G$12,'H Piešķirtie ieņēmumi'!$J$10,0)</f>
        <v>0</v>
      </c>
    </row>
    <row r="30" spans="1:3" ht="15" customHeight="1" thickBot="1">
      <c r="A30" s="650"/>
      <c r="B30" s="91" t="s">
        <v>109</v>
      </c>
      <c r="C30" s="299">
        <f>IF(B30=$G$1,'A Personāls'!$L$10,0)+IF(B30=$G$2,'B Aprīkojums'!$J$10,0)+IF(B30=$G$3,'C Nekustamais īpašums'!$J$10,0)+IF(B30=$G$4,'D Apakšuzņēmēji'!$I$10,0)+IF(B30=$G$5,'E1 Komandējumi'!$I$10,0)+IF(B30=$G$6,'E2 Palīgmateriāli,pakalpojumi'!$I$11,0)+IF(B30=$G$7,'E3 Apmācības, semināri'!$I$11,0)+IF(B30=$G$8,'E5 Eksperti'!$J$11,0)+IF(B30=$G$9,'E4 ES prasības'!$I$11,0)+IF(B30=$G$10,'E6 Mērķa grupas'!$J$10,0)+IF(B30=$G$11,'G Netiešās izmaks'!$I$12,0)+IF(B30=$G$12,'H Piešķirtie ieņēmumi'!$J$10,0)</f>
        <v>0</v>
      </c>
    </row>
    <row r="31" spans="1:3" ht="15.75">
      <c r="A31" s="128">
        <v>3</v>
      </c>
      <c r="B31" s="200" t="s">
        <v>113</v>
      </c>
      <c r="C31" s="300">
        <f>SUM(C32:C41)</f>
        <v>0</v>
      </c>
    </row>
    <row r="32" spans="1:3" ht="15" customHeight="1">
      <c r="A32" s="649"/>
      <c r="B32" s="90" t="s">
        <v>109</v>
      </c>
      <c r="C32" s="298">
        <f>IF(B32=$G$1,'A Personāls'!$L$11,0)+IF(B32=$G$2,'B Aprīkojums'!$J$11,0)+IF(B32=$G$3,'C Nekustamais īpašums'!$J$11,0)+IF(B32=$G$4,'D Apakšuzņēmēji'!$I$11,0)+IF(B32=$G$5,'E1 Komandējumi'!$I$11,0)+IF(B32=$G$6,'E2 Palīgmateriāli,pakalpojumi'!$I$12,0)+IF(B32=$G$7,'E3 Apmācības, semināri'!$I$12,0)+IF(B32=$G$8,'E5 Eksperti'!$J$12,0)+IF(B32=$G$9,'E4 ES prasības'!$I$12,0)+IF(B32=$G$10,'E6 Mērķa grupas'!$J$11,0)+IF(B32=$G$11,'G Netiešās izmaks'!$I$13,0)+IF(B32=$G$12,'H Piešķirtie ieņēmumi'!$J$11,0)</f>
        <v>0</v>
      </c>
    </row>
    <row r="33" spans="1:3" ht="15.75" customHeight="1">
      <c r="A33" s="649"/>
      <c r="B33" s="90" t="s">
        <v>109</v>
      </c>
      <c r="C33" s="298">
        <f>IF(B33=$G$1,'A Personāls'!$L$11,0)+IF(B33=$G$2,'B Aprīkojums'!$J$11,0)+IF(B33=$G$3,'C Nekustamais īpašums'!$J$11,0)+IF(B33=$G$4,'D Apakšuzņēmēji'!$I$11,0)+IF(B33=$G$5,'E1 Komandējumi'!$I$11,0)+IF(B33=$G$6,'E2 Palīgmateriāli,pakalpojumi'!$I$12,0)+IF(B33=$G$7,'E3 Apmācības, semināri'!$I$12,0)+IF(B33=$G$8,'E5 Eksperti'!$J$12,0)+IF(B33=$G$9,'E4 ES prasības'!$I$12,0)+IF(B33=$G$10,'E6 Mērķa grupas'!$J$11,0)+IF(B33=$G$11,'G Netiešās izmaks'!$I$13,0)+IF(B33=$G$12,'H Piešķirtie ieņēmumi'!$J$11,0)</f>
        <v>0</v>
      </c>
    </row>
    <row r="34" spans="1:3" ht="15" customHeight="1">
      <c r="A34" s="649"/>
      <c r="B34" s="90" t="s">
        <v>109</v>
      </c>
      <c r="C34" s="298">
        <f>IF(B34=$G$1,'A Personāls'!$L$11,0)+IF(B34=$G$2,'B Aprīkojums'!$J$11,0)+IF(B34=$G$3,'C Nekustamais īpašums'!$J$11,0)+IF(B34=$G$4,'D Apakšuzņēmēji'!$I$11,0)+IF(B34=$G$5,'E1 Komandējumi'!$I$11,0)+IF(B34=$G$6,'E2 Palīgmateriāli,pakalpojumi'!$I$12,0)+IF(B34=$G$7,'E3 Apmācības, semināri'!$I$12,0)+IF(B34=$G$8,'E5 Eksperti'!$J$12,0)+IF(B34=$G$9,'E4 ES prasības'!$I$12,0)+IF(B34=$G$10,'E6 Mērķa grupas'!$J$11,0)+IF(B34=$G$11,'G Netiešās izmaks'!$I$13,0)+IF(B34=$G$12,'H Piešķirtie ieņēmumi'!$J$11,0)</f>
        <v>0</v>
      </c>
    </row>
    <row r="35" spans="1:3" ht="15" customHeight="1">
      <c r="A35" s="649"/>
      <c r="B35" s="90" t="s">
        <v>109</v>
      </c>
      <c r="C35" s="298">
        <f>IF(B35=$G$1,'A Personāls'!$L$11,0)+IF(B35=$G$2,'B Aprīkojums'!$J$11,0)+IF(B35=$G$3,'C Nekustamais īpašums'!$J$11,0)+IF(B35=$G$4,'D Apakšuzņēmēji'!$I$11,0)+IF(B35=$G$5,'E1 Komandējumi'!$I$11,0)+IF(B35=$G$6,'E2 Palīgmateriāli,pakalpojumi'!$I$12,0)+IF(B35=$G$7,'E3 Apmācības, semināri'!$I$12,0)+IF(B35=$G$8,'E5 Eksperti'!$J$12,0)+IF(B35=$G$9,'E4 ES prasības'!$I$12,0)+IF(B35=$G$10,'E6 Mērķa grupas'!$J$11,0)+IF(B35=$G$11,'G Netiešās izmaks'!$I$13,0)+IF(B35=$G$12,'H Piešķirtie ieņēmumi'!$J$11,0)</f>
        <v>0</v>
      </c>
    </row>
    <row r="36" spans="1:3" ht="15" customHeight="1">
      <c r="A36" s="649"/>
      <c r="B36" s="90" t="s">
        <v>109</v>
      </c>
      <c r="C36" s="298">
        <f>IF(B36=$G$1,'A Personāls'!$L$11,0)+IF(B36=$G$2,'B Aprīkojums'!$J$11,0)+IF(B36=$G$3,'C Nekustamais īpašums'!$J$11,0)+IF(B36=$G$4,'D Apakšuzņēmēji'!$I$11,0)+IF(B36=$G$5,'E1 Komandējumi'!$I$11,0)+IF(B36=$G$6,'E2 Palīgmateriāli,pakalpojumi'!$I$12,0)+IF(B36=$G$7,'E3 Apmācības, semināri'!$I$12,0)+IF(B36=$G$8,'E5 Eksperti'!$J$12,0)+IF(B36=$G$9,'E4 ES prasības'!$I$12,0)+IF(B36=$G$10,'E6 Mērķa grupas'!$J$11,0)+IF(B36=$G$11,'G Netiešās izmaks'!$I$13,0)+IF(B36=$G$12,'H Piešķirtie ieņēmumi'!$J$11,0)</f>
        <v>0</v>
      </c>
    </row>
    <row r="37" spans="1:3" ht="15" customHeight="1">
      <c r="A37" s="649"/>
      <c r="B37" s="90" t="s">
        <v>109</v>
      </c>
      <c r="C37" s="298">
        <f>IF(B37=$G$1,'A Personāls'!$L$11,0)+IF(B37=$G$2,'B Aprīkojums'!$J$11,0)+IF(B37=$G$3,'C Nekustamais īpašums'!$J$11,0)+IF(B37=$G$4,'D Apakšuzņēmēji'!$I$11,0)+IF(B37=$G$5,'E1 Komandējumi'!$I$11,0)+IF(B37=$G$6,'E2 Palīgmateriāli,pakalpojumi'!$I$12,0)+IF(B37=$G$7,'E3 Apmācības, semināri'!$I$12,0)+IF(B37=$G$8,'E5 Eksperti'!$J$12,0)+IF(B37=$G$9,'E4 ES prasības'!$I$12,0)+IF(B37=$G$10,'E6 Mērķa grupas'!$J$11,0)+IF(B37=$G$11,'G Netiešās izmaks'!$I$13,0)+IF(B37=$G$12,'H Piešķirtie ieņēmumi'!$J$11,0)</f>
        <v>0</v>
      </c>
    </row>
    <row r="38" spans="1:3" ht="15" customHeight="1">
      <c r="A38" s="649"/>
      <c r="B38" s="90" t="s">
        <v>109</v>
      </c>
      <c r="C38" s="298">
        <f>IF(B38=$G$1,'A Personāls'!$L$11,0)+IF(B38=$G$2,'B Aprīkojums'!$J$11,0)+IF(B38=$G$3,'C Nekustamais īpašums'!$J$11,0)+IF(B38=$G$4,'D Apakšuzņēmēji'!$I$11,0)+IF(B38=$G$5,'E1 Komandējumi'!$I$11,0)+IF(B38=$G$6,'E2 Palīgmateriāli,pakalpojumi'!$I$12,0)+IF(B38=$G$7,'E3 Apmācības, semināri'!$I$12,0)+IF(B38=$G$8,'E5 Eksperti'!$J$12,0)+IF(B38=$G$9,'E4 ES prasības'!$I$12,0)+IF(B38=$G$10,'E6 Mērķa grupas'!$J$11,0)+IF(B38=$G$11,'G Netiešās izmaks'!$I$13,0)+IF(B38=$G$12,'H Piešķirtie ieņēmumi'!$J$11,0)</f>
        <v>0</v>
      </c>
    </row>
    <row r="39" spans="1:3" ht="15" customHeight="1">
      <c r="A39" s="649"/>
      <c r="B39" s="90" t="s">
        <v>109</v>
      </c>
      <c r="C39" s="298">
        <f>IF(B39=$G$1,'A Personāls'!$L$11,0)+IF(B39=$G$2,'B Aprīkojums'!$J$11,0)+IF(B39=$G$3,'C Nekustamais īpašums'!$J$11,0)+IF(B39=$G$4,'D Apakšuzņēmēji'!$I$11,0)+IF(B39=$G$5,'E1 Komandējumi'!$I$11,0)+IF(B39=$G$6,'E2 Palīgmateriāli,pakalpojumi'!$I$12,0)+IF(B39=$G$7,'E3 Apmācības, semināri'!$I$12,0)+IF(B39=$G$8,'E5 Eksperti'!$J$12,0)+IF(B39=$G$9,'E4 ES prasības'!$I$12,0)+IF(B39=$G$10,'E6 Mērķa grupas'!$J$11,0)+IF(B39=$G$11,'G Netiešās izmaks'!$I$13,0)+IF(B39=$G$12,'H Piešķirtie ieņēmumi'!$J$11,0)</f>
        <v>0</v>
      </c>
    </row>
    <row r="40" spans="1:3" ht="15" customHeight="1">
      <c r="A40" s="649"/>
      <c r="B40" s="90" t="s">
        <v>109</v>
      </c>
      <c r="C40" s="298">
        <f>IF(B40=$G$1,'A Personāls'!$L$11,0)+IF(B40=$G$2,'B Aprīkojums'!$J$11,0)+IF(B40=$G$3,'C Nekustamais īpašums'!$J$11,0)+IF(B40=$G$4,'D Apakšuzņēmēji'!$I$11,0)+IF(B40=$G$5,'E1 Komandējumi'!$I$11,0)+IF(B40=$G$6,'E2 Palīgmateriāli,pakalpojumi'!$I$12,0)+IF(B40=$G$7,'E3 Apmācības, semināri'!$I$12,0)+IF(B40=$G$8,'E5 Eksperti'!$J$12,0)+IF(B40=$G$9,'E4 ES prasības'!$I$12,0)+IF(B40=$G$10,'E6 Mērķa grupas'!$J$11,0)+IF(B40=$G$11,'G Netiešās izmaks'!$I$13,0)+IF(B40=$G$12,'H Piešķirtie ieņēmumi'!$J$11,0)</f>
        <v>0</v>
      </c>
    </row>
    <row r="41" spans="1:3" ht="15.75" customHeight="1" thickBot="1">
      <c r="A41" s="650"/>
      <c r="B41" s="90" t="s">
        <v>109</v>
      </c>
      <c r="C41" s="298">
        <f>IF(B41=$G$1,'A Personāls'!$L$11,0)+IF(B41=$G$2,'B Aprīkojums'!$J$11,0)+IF(B41=$G$3,'C Nekustamais īpašums'!$J$11,0)+IF(B41=$G$4,'D Apakšuzņēmēji'!$I$11,0)+IF(B41=$G$5,'E1 Komandējumi'!$I$11,0)+IF(B41=$G$6,'E2 Palīgmateriāli,pakalpojumi'!$I$12,0)+IF(B41=$G$7,'E3 Apmācības, semināri'!$I$12,0)+IF(B41=$G$8,'E5 Eksperti'!$J$12,0)+IF(B41=$G$9,'E4 ES prasības'!$I$12,0)+IF(B41=$G$10,'E6 Mērķa grupas'!$J$11,0)+IF(B41=$G$11,'G Netiešās izmaks'!$I$13,0)+IF(B41=$G$12,'H Piešķirtie ieņēmumi'!$J$11,0)</f>
        <v>0</v>
      </c>
    </row>
    <row r="42" spans="1:3" ht="15.75">
      <c r="A42" s="98">
        <v>4</v>
      </c>
      <c r="B42" s="200" t="s">
        <v>113</v>
      </c>
      <c r="C42" s="297">
        <f>SUM(C43:C52)</f>
        <v>0</v>
      </c>
    </row>
    <row r="43" spans="1:3" ht="15" customHeight="1">
      <c r="A43" s="649"/>
      <c r="B43" s="90" t="s">
        <v>109</v>
      </c>
      <c r="C43" s="298">
        <f>IF(B43=$G$1,'A Personāls'!$L$12,0)+IF(B43=$G$2,'B Aprīkojums'!$J$12,0)+IF(B43=$G$3,'C Nekustamais īpašums'!$J$12,0)+IF(B43=$G$4,'D Apakšuzņēmēji'!$I$12,0)+IF(B43=$G$5,'E1 Komandējumi'!$I$12,0)+IF(B43=$G$6,'E2 Palīgmateriāli,pakalpojumi'!$I$13,0)+IF(B43=$G$7,'E3 Apmācības, semināri'!$I$13,0)+IF(B43=$G$8,'E5 Eksperti'!$J$13,0)+IF(B43=$G$9,'E4 ES prasības'!$I$13,0)+IF(B43=$G$10,'E6 Mērķa grupas'!$J$12,0)+IF(B43=$G$11,'G Netiešās izmaks'!$I$14,0)+IF(B43=$G$12,'H Piešķirtie ieņēmumi'!$J$12,0)</f>
        <v>0</v>
      </c>
    </row>
    <row r="44" spans="1:3" ht="15" customHeight="1">
      <c r="A44" s="649"/>
      <c r="B44" s="90" t="s">
        <v>109</v>
      </c>
      <c r="C44" s="298">
        <f>IF(B44=$G$1,'A Personāls'!$L$12,0)+IF(B44=$G$2,'B Aprīkojums'!$J$12,0)+IF(B44=$G$3,'C Nekustamais īpašums'!$J$12,0)+IF(B44=$G$4,'D Apakšuzņēmēji'!$I$12,0)+IF(B44=$G$5,'E1 Komandējumi'!$I$12,0)+IF(B44=$G$6,'E2 Palīgmateriāli,pakalpojumi'!$I$13,0)+IF(B44=$G$7,'E3 Apmācības, semināri'!$I$13,0)+IF(B44=$G$8,'E5 Eksperti'!$J$13,0)+IF(B44=$G$9,'E4 ES prasības'!$I$13,0)+IF(B44=$G$10,'E6 Mērķa grupas'!$J$12,0)+IF(B44=$G$11,'G Netiešās izmaks'!$I$14,0)+IF(B44=$G$12,'H Piešķirtie ieņēmumi'!$J$12,0)</f>
        <v>0</v>
      </c>
    </row>
    <row r="45" spans="1:3" ht="15" customHeight="1">
      <c r="A45" s="649"/>
      <c r="B45" s="90" t="s">
        <v>109</v>
      </c>
      <c r="C45" s="298">
        <f>IF(B45=$G$1,'A Personāls'!$L$12,0)+IF(B45=$G$2,'B Aprīkojums'!$J$12,0)+IF(B45=$G$3,'C Nekustamais īpašums'!$J$12,0)+IF(B45=$G$4,'D Apakšuzņēmēji'!$I$12,0)+IF(B45=$G$5,'E1 Komandējumi'!$I$12,0)+IF(B45=$G$6,'E2 Palīgmateriāli,pakalpojumi'!$I$13,0)+IF(B45=$G$7,'E3 Apmācības, semināri'!$I$13,0)+IF(B45=$G$8,'E5 Eksperti'!$J$13,0)+IF(B45=$G$9,'E4 ES prasības'!$I$13,0)+IF(B45=$G$10,'E6 Mērķa grupas'!$J$12,0)+IF(B45=$G$11,'G Netiešās izmaks'!$I$14,0)+IF(B45=$G$12,'H Piešķirtie ieņēmumi'!$J$12,0)</f>
        <v>0</v>
      </c>
    </row>
    <row r="46" spans="1:3" ht="15" customHeight="1">
      <c r="A46" s="649"/>
      <c r="B46" s="90" t="s">
        <v>109</v>
      </c>
      <c r="C46" s="298">
        <f>IF(B46=$G$1,'A Personāls'!$L$12,0)+IF(B46=$G$2,'B Aprīkojums'!$J$12,0)+IF(B46=$G$3,'C Nekustamais īpašums'!$J$12,0)+IF(B46=$G$4,'D Apakšuzņēmēji'!$I$12,0)+IF(B46=$G$5,'E1 Komandējumi'!$I$12,0)+IF(B46=$G$6,'E2 Palīgmateriāli,pakalpojumi'!$I$13,0)+IF(B46=$G$7,'E3 Apmācības, semināri'!$I$13,0)+IF(B46=$G$8,'E5 Eksperti'!$J$13,0)+IF(B46=$G$9,'E4 ES prasības'!$I$13,0)+IF(B46=$G$10,'E6 Mērķa grupas'!$J$12,0)+IF(B46=$G$11,'G Netiešās izmaks'!$I$14,0)+IF(B46=$G$12,'H Piešķirtie ieņēmumi'!$J$12,0)</f>
        <v>0</v>
      </c>
    </row>
    <row r="47" spans="1:3" ht="15" customHeight="1">
      <c r="A47" s="649"/>
      <c r="B47" s="90" t="s">
        <v>109</v>
      </c>
      <c r="C47" s="298">
        <f>IF(B47=$G$1,'A Personāls'!$L$12,0)+IF(B47=$G$2,'B Aprīkojums'!$J$12,0)+IF(B47=$G$3,'C Nekustamais īpašums'!$J$12,0)+IF(B47=$G$4,'D Apakšuzņēmēji'!$I$12,0)+IF(B47=$G$5,'E1 Komandējumi'!$I$12,0)+IF(B47=$G$6,'E2 Palīgmateriāli,pakalpojumi'!$I$13,0)+IF(B47=$G$7,'E3 Apmācības, semināri'!$I$13,0)+IF(B47=$G$8,'E5 Eksperti'!$J$13,0)+IF(B47=$G$9,'E4 ES prasības'!$I$13,0)+IF(B47=$G$10,'E6 Mērķa grupas'!$J$12,0)+IF(B47=$G$11,'G Netiešās izmaks'!$I$14,0)+IF(B47=$G$12,'H Piešķirtie ieņēmumi'!$J$12,0)</f>
        <v>0</v>
      </c>
    </row>
    <row r="48" spans="1:3" ht="15" customHeight="1">
      <c r="A48" s="649"/>
      <c r="B48" s="90" t="s">
        <v>109</v>
      </c>
      <c r="C48" s="298">
        <f>IF(B48=$G$1,'A Personāls'!$L$12,0)+IF(B48=$G$2,'B Aprīkojums'!$J$12,0)+IF(B48=$G$3,'C Nekustamais īpašums'!$J$12,0)+IF(B48=$G$4,'D Apakšuzņēmēji'!$I$12,0)+IF(B48=$G$5,'E1 Komandējumi'!$I$12,0)+IF(B48=$G$6,'E2 Palīgmateriāli,pakalpojumi'!$I$13,0)+IF(B48=$G$7,'E3 Apmācības, semināri'!$I$13,0)+IF(B48=$G$8,'E5 Eksperti'!$J$13,0)+IF(B48=$G$9,'E4 ES prasības'!$I$13,0)+IF(B48=$G$10,'E6 Mērķa grupas'!$J$12,0)+IF(B48=$G$11,'G Netiešās izmaks'!$I$14,0)+IF(B48=$G$12,'H Piešķirtie ieņēmumi'!$J$12,0)</f>
        <v>0</v>
      </c>
    </row>
    <row r="49" spans="1:3" ht="15" customHeight="1">
      <c r="A49" s="649"/>
      <c r="B49" s="90" t="s">
        <v>109</v>
      </c>
      <c r="C49" s="298">
        <f>IF(B49=$G$1,'A Personāls'!$L$12,0)+IF(B49=$G$2,'B Aprīkojums'!$J$12,0)+IF(B49=$G$3,'C Nekustamais īpašums'!$J$12,0)+IF(B49=$G$4,'D Apakšuzņēmēji'!$I$12,0)+IF(B49=$G$5,'E1 Komandējumi'!$I$12,0)+IF(B49=$G$6,'E2 Palīgmateriāli,pakalpojumi'!$I$13,0)+IF(B49=$G$7,'E3 Apmācības, semināri'!$I$13,0)+IF(B49=$G$8,'E5 Eksperti'!$J$13,0)+IF(B49=$G$9,'E4 ES prasības'!$I$13,0)+IF(B49=$G$10,'E6 Mērķa grupas'!$J$12,0)+IF(B49=$G$11,'G Netiešās izmaks'!$I$14,0)+IF(B49=$G$12,'H Piešķirtie ieņēmumi'!$J$12,0)</f>
        <v>0</v>
      </c>
    </row>
    <row r="50" spans="1:3" ht="15" customHeight="1">
      <c r="A50" s="649"/>
      <c r="B50" s="90" t="s">
        <v>109</v>
      </c>
      <c r="C50" s="298">
        <f>IF(B50=$G$1,'A Personāls'!$L$12,0)+IF(B50=$G$2,'B Aprīkojums'!$J$12,0)+IF(B50=$G$3,'C Nekustamais īpašums'!$J$12,0)+IF(B50=$G$4,'D Apakšuzņēmēji'!$I$12,0)+IF(B50=$G$5,'E1 Komandējumi'!$I$12,0)+IF(B50=$G$6,'E2 Palīgmateriāli,pakalpojumi'!$I$13,0)+IF(B50=$G$7,'E3 Apmācības, semināri'!$I$13,0)+IF(B50=$G$8,'E5 Eksperti'!$J$13,0)+IF(B50=$G$9,'E4 ES prasības'!$I$13,0)+IF(B50=$G$10,'E6 Mērķa grupas'!$J$12,0)+IF(B50=$G$11,'G Netiešās izmaks'!$I$14,0)+IF(B50=$G$12,'H Piešķirtie ieņēmumi'!$J$12,0)</f>
        <v>0</v>
      </c>
    </row>
    <row r="51" spans="1:3" ht="15" customHeight="1">
      <c r="A51" s="649"/>
      <c r="B51" s="90" t="s">
        <v>109</v>
      </c>
      <c r="C51" s="298">
        <f>IF(B51=$G$1,'A Personāls'!$L$12,0)+IF(B51=$G$2,'B Aprīkojums'!$J$12,0)+IF(B51=$G$3,'C Nekustamais īpašums'!$J$12,0)+IF(B51=$G$4,'D Apakšuzņēmēji'!$I$12,0)+IF(B51=$G$5,'E1 Komandējumi'!$I$12,0)+IF(B51=$G$6,'E2 Palīgmateriāli,pakalpojumi'!$I$13,0)+IF(B51=$G$7,'E3 Apmācības, semināri'!$I$13,0)+IF(B51=$G$8,'E5 Eksperti'!$J$13,0)+IF(B51=$G$9,'E4 ES prasības'!$I$13,0)+IF(B51=$G$10,'E6 Mērķa grupas'!$J$12,0)+IF(B51=$G$11,'G Netiešās izmaks'!$I$14,0)+IF(B51=$G$12,'H Piešķirtie ieņēmumi'!$J$12,0)</f>
        <v>0</v>
      </c>
    </row>
    <row r="52" spans="1:3" ht="15.75" customHeight="1" thickBot="1">
      <c r="A52" s="650"/>
      <c r="B52" s="91" t="s">
        <v>109</v>
      </c>
      <c r="C52" s="299">
        <f>IF(B52=$G$1,'A Personāls'!$L$12,0)+IF(B52=$G$2,'B Aprīkojums'!$J$12,0)+IF(B52=$G$3,'C Nekustamais īpašums'!$J$12,0)+IF(B52=$G$4,'D Apakšuzņēmēji'!$I$12,0)+IF(B52=$G$5,'E1 Komandējumi'!$I$12,0)+IF(B52=$G$6,'E2 Palīgmateriāli,pakalpojumi'!$I$13,0)+IF(B52=$G$7,'E3 Apmācības, semināri'!$I$13,0)+IF(B52=$G$8,'E5 Eksperti'!$J$13,0)+IF(B52=$G$9,'E4 ES prasības'!$I$13,0)+IF(B52=$G$10,'E6 Mērķa grupas'!$J$12,0)+IF(B52=$G$11,'G Netiešās izmaks'!$I$14,0)+IF(B52=$G$12,'H Piešķirtie ieņēmumi'!$J$12,0)</f>
        <v>0</v>
      </c>
    </row>
    <row r="53" spans="1:3" ht="15.75">
      <c r="A53" s="98">
        <v>5</v>
      </c>
      <c r="B53" s="200" t="s">
        <v>113</v>
      </c>
      <c r="C53" s="297">
        <f>SUM(C54:C63)</f>
        <v>0</v>
      </c>
    </row>
    <row r="54" spans="1:3" ht="15" customHeight="1">
      <c r="A54" s="649"/>
      <c r="B54" s="90" t="s">
        <v>109</v>
      </c>
      <c r="C54" s="298">
        <f>IF(B54=$G$1,'A Personāls'!$L$13,0)+IF(B54=$G$2,'B Aprīkojums'!$J$13,0)+IF(B54=$G$3,'C Nekustamais īpašums'!$J$13,0)+IF(B54=$G$4,'D Apakšuzņēmēji'!$I$13,0)+IF(B54=$G$5,'E1 Komandējumi'!$I$13,0)+IF(B54=$G$6,'E2 Palīgmateriāli,pakalpojumi'!$I$14,0)+IF(B54=$G$7,'E3 Apmācības, semināri'!$I$14,0)+IF(B54=$G$8,'E5 Eksperti'!$J$14,0)+IF(B54=$G$9,'E4 ES prasības'!$I$14,0)+IF(B54=$G$10,'E6 Mērķa grupas'!$J$13,0)+IF(B54=$G$11,'G Netiešās izmaks'!$I$15,0)+IF(B54=$G$12,'H Piešķirtie ieņēmumi'!$J$13,0)</f>
        <v>0</v>
      </c>
    </row>
    <row r="55" spans="1:3" ht="15" customHeight="1">
      <c r="A55" s="649"/>
      <c r="B55" s="90" t="s">
        <v>109</v>
      </c>
      <c r="C55" s="298">
        <f>IF(B55=$G$1,'A Personāls'!$L$13,0)+IF(B55=$G$2,'B Aprīkojums'!$J$13,0)+IF(B55=$G$3,'C Nekustamais īpašums'!$J$13,0)+IF(B55=$G$4,'D Apakšuzņēmēji'!$I$13,0)+IF(B55=$G$5,'E1 Komandējumi'!$I$13,0)+IF(B55=$G$6,'E2 Palīgmateriāli,pakalpojumi'!$I$14,0)+IF(B55=$G$7,'E3 Apmācības, semināri'!$I$14,0)+IF(B55=$G$8,'E5 Eksperti'!$J$14,0)+IF(B55=$G$9,'E4 ES prasības'!$I$14,0)+IF(B55=$G$10,'E6 Mērķa grupas'!$J$13,0)+IF(B55=$G$11,'G Netiešās izmaks'!$I$15,0)+IF(B55=$G$12,'H Piešķirtie ieņēmumi'!$J$13,0)</f>
        <v>0</v>
      </c>
    </row>
    <row r="56" spans="1:3" ht="15" customHeight="1">
      <c r="A56" s="649"/>
      <c r="B56" s="90" t="s">
        <v>109</v>
      </c>
      <c r="C56" s="298">
        <f>IF(B56=$G$1,'A Personāls'!$L$13,0)+IF(B56=$G$2,'B Aprīkojums'!$J$13,0)+IF(B56=$G$3,'C Nekustamais īpašums'!$J$13,0)+IF(B56=$G$4,'D Apakšuzņēmēji'!$I$13,0)+IF(B56=$G$5,'E1 Komandējumi'!$I$13,0)+IF(B56=$G$6,'E2 Palīgmateriāli,pakalpojumi'!$I$14,0)+IF(B56=$G$7,'E3 Apmācības, semināri'!$I$14,0)+IF(B56=$G$8,'E5 Eksperti'!$J$14,0)+IF(B56=$G$9,'E4 ES prasības'!$I$14,0)+IF(B56=$G$10,'E6 Mērķa grupas'!$J$13,0)+IF(B56=$G$11,'G Netiešās izmaks'!$I$15,0)+IF(B56=$G$12,'H Piešķirtie ieņēmumi'!$J$13,0)</f>
        <v>0</v>
      </c>
    </row>
    <row r="57" spans="1:3" ht="15" customHeight="1">
      <c r="A57" s="649"/>
      <c r="B57" s="90" t="s">
        <v>109</v>
      </c>
      <c r="C57" s="298">
        <f>IF(B57=$G$1,'A Personāls'!$L$13,0)+IF(B57=$G$2,'B Aprīkojums'!$J$13,0)+IF(B57=$G$3,'C Nekustamais īpašums'!$J$13,0)+IF(B57=$G$4,'D Apakšuzņēmēji'!$I$13,0)+IF(B57=$G$5,'E1 Komandējumi'!$I$13,0)+IF(B57=$G$6,'E2 Palīgmateriāli,pakalpojumi'!$I$14,0)+IF(B57=$G$7,'E3 Apmācības, semināri'!$I$14,0)+IF(B57=$G$8,'E5 Eksperti'!$J$14,0)+IF(B57=$G$9,'E4 ES prasības'!$I$14,0)+IF(B57=$G$10,'E6 Mērķa grupas'!$J$13,0)+IF(B57=$G$11,'G Netiešās izmaks'!$I$15,0)+IF(B57=$G$12,'H Piešķirtie ieņēmumi'!$J$13,0)</f>
        <v>0</v>
      </c>
    </row>
    <row r="58" spans="1:3" ht="15" customHeight="1">
      <c r="A58" s="649"/>
      <c r="B58" s="90" t="s">
        <v>109</v>
      </c>
      <c r="C58" s="298">
        <f>IF(B58=$G$1,'A Personāls'!$L$13,0)+IF(B58=$G$2,'B Aprīkojums'!$J$13,0)+IF(B58=$G$3,'C Nekustamais īpašums'!$J$13,0)+IF(B58=$G$4,'D Apakšuzņēmēji'!$I$13,0)+IF(B58=$G$5,'E1 Komandējumi'!$I$13,0)+IF(B58=$G$6,'E2 Palīgmateriāli,pakalpojumi'!$I$14,0)+IF(B58=$G$7,'E3 Apmācības, semināri'!$I$14,0)+IF(B58=$G$8,'E5 Eksperti'!$J$14,0)+IF(B58=$G$9,'E4 ES prasības'!$I$14,0)+IF(B58=$G$10,'E6 Mērķa grupas'!$J$13,0)+IF(B58=$G$11,'G Netiešās izmaks'!$I$15,0)+IF(B58=$G$12,'H Piešķirtie ieņēmumi'!$J$13,0)</f>
        <v>0</v>
      </c>
    </row>
    <row r="59" spans="1:3" ht="15" customHeight="1">
      <c r="A59" s="649"/>
      <c r="B59" s="90" t="s">
        <v>109</v>
      </c>
      <c r="C59" s="298">
        <f>IF(B59=$G$1,'A Personāls'!$L$13,0)+IF(B59=$G$2,'B Aprīkojums'!$J$13,0)+IF(B59=$G$3,'C Nekustamais īpašums'!$J$13,0)+IF(B59=$G$4,'D Apakšuzņēmēji'!$I$13,0)+IF(B59=$G$5,'E1 Komandējumi'!$I$13,0)+IF(B59=$G$6,'E2 Palīgmateriāli,pakalpojumi'!$I$14,0)+IF(B59=$G$7,'E3 Apmācības, semināri'!$I$14,0)+IF(B59=$G$8,'E5 Eksperti'!$J$14,0)+IF(B59=$G$9,'E4 ES prasības'!$I$14,0)+IF(B59=$G$10,'E6 Mērķa grupas'!$J$13,0)+IF(B59=$G$11,'G Netiešās izmaks'!$I$15,0)+IF(B59=$G$12,'H Piešķirtie ieņēmumi'!$J$13,0)</f>
        <v>0</v>
      </c>
    </row>
    <row r="60" spans="1:3" ht="15" customHeight="1">
      <c r="A60" s="649"/>
      <c r="B60" s="90" t="s">
        <v>109</v>
      </c>
      <c r="C60" s="298">
        <f>IF(B60=$G$1,'A Personāls'!$L$13,0)+IF(B60=$G$2,'B Aprīkojums'!$J$13,0)+IF(B60=$G$3,'C Nekustamais īpašums'!$J$13,0)+IF(B60=$G$4,'D Apakšuzņēmēji'!$I$13,0)+IF(B60=$G$5,'E1 Komandējumi'!$I$13,0)+IF(B60=$G$6,'E2 Palīgmateriāli,pakalpojumi'!$I$14,0)+IF(B60=$G$7,'E3 Apmācības, semināri'!$I$14,0)+IF(B60=$G$8,'E5 Eksperti'!$J$14,0)+IF(B60=$G$9,'E4 ES prasības'!$I$14,0)+IF(B60=$G$10,'E6 Mērķa grupas'!$J$13,0)+IF(B60=$G$11,'G Netiešās izmaks'!$I$15,0)+IF(B60=$G$12,'H Piešķirtie ieņēmumi'!$J$13,0)</f>
        <v>0</v>
      </c>
    </row>
    <row r="61" spans="1:3" ht="15" customHeight="1">
      <c r="A61" s="649"/>
      <c r="B61" s="90" t="s">
        <v>109</v>
      </c>
      <c r="C61" s="298">
        <f>IF(B61=$G$1,'A Personāls'!$L$13,0)+IF(B61=$G$2,'B Aprīkojums'!$J$13,0)+IF(B61=$G$3,'C Nekustamais īpašums'!$J$13,0)+IF(B61=$G$4,'D Apakšuzņēmēji'!$I$13,0)+IF(B61=$G$5,'E1 Komandējumi'!$I$13,0)+IF(B61=$G$6,'E2 Palīgmateriāli,pakalpojumi'!$I$14,0)+IF(B61=$G$7,'E3 Apmācības, semināri'!$I$14,0)+IF(B61=$G$8,'E5 Eksperti'!$J$14,0)+IF(B61=$G$9,'E4 ES prasības'!$I$14,0)+IF(B61=$G$10,'E6 Mērķa grupas'!$J$13,0)+IF(B61=$G$11,'G Netiešās izmaks'!$I$15,0)+IF(B61=$G$12,'H Piešķirtie ieņēmumi'!$J$13,0)</f>
        <v>0</v>
      </c>
    </row>
    <row r="62" spans="1:3" ht="15" customHeight="1">
      <c r="A62" s="649"/>
      <c r="B62" s="90" t="s">
        <v>109</v>
      </c>
      <c r="C62" s="298">
        <f>IF(B62=$G$1,'A Personāls'!$L$13,0)+IF(B62=$G$2,'B Aprīkojums'!$J$13,0)+IF(B62=$G$3,'C Nekustamais īpašums'!$J$13,0)+IF(B62=$G$4,'D Apakšuzņēmēji'!$I$13,0)+IF(B62=$G$5,'E1 Komandējumi'!$I$13,0)+IF(B62=$G$6,'E2 Palīgmateriāli,pakalpojumi'!$I$14,0)+IF(B62=$G$7,'E3 Apmācības, semināri'!$I$14,0)+IF(B62=$G$8,'E5 Eksperti'!$J$14,0)+IF(B62=$G$9,'E4 ES prasības'!$I$14,0)+IF(B62=$G$10,'E6 Mērķa grupas'!$J$13,0)+IF(B62=$G$11,'G Netiešās izmaks'!$I$15,0)+IF(B62=$G$12,'H Piešķirtie ieņēmumi'!$J$13,0)</f>
        <v>0</v>
      </c>
    </row>
    <row r="63" spans="1:3" ht="15.75" customHeight="1" thickBot="1">
      <c r="A63" s="650"/>
      <c r="B63" s="91" t="s">
        <v>109</v>
      </c>
      <c r="C63" s="299">
        <f>IF(B63=$G$1,'A Personāls'!$L$13,0)+IF(B63=$G$2,'B Aprīkojums'!$J$13,0)+IF(B63=$G$3,'C Nekustamais īpašums'!$J$13,0)+IF(B63=$G$4,'D Apakšuzņēmēji'!$I$13,0)+IF(B63=$G$5,'E1 Komandējumi'!$I$13,0)+IF(B63=$G$6,'E2 Palīgmateriāli,pakalpojumi'!$I$14,0)+IF(B63=$G$7,'E3 Apmācības, semināri'!$I$14,0)+IF(B63=$G$8,'E5 Eksperti'!$J$14,0)+IF(B63=$G$9,'E4 ES prasības'!$I$14,0)+IF(B63=$G$10,'E6 Mērķa grupas'!$J$13,0)+IF(B63=$G$11,'G Netiešās izmaks'!$I$15,0)+IF(B63=$G$12,'H Piešķirtie ieņēmumi'!$J$13,0)</f>
        <v>0</v>
      </c>
    </row>
    <row r="64" spans="1:3" ht="15.75">
      <c r="A64" s="98">
        <v>6</v>
      </c>
      <c r="B64" s="200" t="s">
        <v>113</v>
      </c>
      <c r="C64" s="297">
        <f>SUM(C65:C74)</f>
        <v>0</v>
      </c>
    </row>
    <row r="65" spans="1:3" ht="15" customHeight="1">
      <c r="A65" s="649"/>
      <c r="B65" s="90" t="s">
        <v>109</v>
      </c>
      <c r="C65" s="298">
        <f>IF(B65=$G$1,'A Personāls'!$L$14,0)+IF(B65=$G$2,'B Aprīkojums'!$J$14,0)+IF(B65=$G$3,'C Nekustamais īpašums'!$J$14,0)+IF(B65=$G$4,'D Apakšuzņēmēji'!$I$14,0)+IF(B65=$G$5,'E1 Komandējumi'!$I$14,0)+IF(B65=$G$6,'E2 Palīgmateriāli,pakalpojumi'!$I$15,0)+IF(B65=$G$7,'E3 Apmācības, semināri'!$I$15,0)+IF(B65=$G$8,'E5 Eksperti'!$J$15,0)+IF(B65=$G$9,'E4 ES prasības'!$I$15,0)+IF(B65=$G$10,'E6 Mērķa grupas'!$J$14,0)+IF(B65=$G$11,'G Netiešās izmaks'!$I$16,0)+IF(B65=$G$12,'H Piešķirtie ieņēmumi'!$J$14,0)</f>
        <v>0</v>
      </c>
    </row>
    <row r="66" spans="1:3" ht="15" customHeight="1">
      <c r="A66" s="649"/>
      <c r="B66" s="90" t="s">
        <v>109</v>
      </c>
      <c r="C66" s="298">
        <f>IF(B66=$G$1,'A Personāls'!$L$14,0)+IF(B66=$G$2,'B Aprīkojums'!$J$14,0)+IF(B66=$G$3,'C Nekustamais īpašums'!$J$14,0)+IF(B66=$G$4,'D Apakšuzņēmēji'!$I$14,0)+IF(B66=$G$5,'E1 Komandējumi'!$I$14,0)+IF(B66=$G$6,'E2 Palīgmateriāli,pakalpojumi'!$I$15,0)+IF(B66=$G$7,'E3 Apmācības, semināri'!$I$15,0)+IF(B66=$G$8,'E5 Eksperti'!$J$15,0)+IF(B66=$G$9,'E4 ES prasības'!$I$15,0)+IF(B66=$G$10,'E6 Mērķa grupas'!$J$14,0)+IF(B66=$G$11,'G Netiešās izmaks'!$I$16,0)+IF(B66=$G$12,'H Piešķirtie ieņēmumi'!$J$14,0)</f>
        <v>0</v>
      </c>
    </row>
    <row r="67" spans="1:3" ht="15" customHeight="1">
      <c r="A67" s="649"/>
      <c r="B67" s="90" t="s">
        <v>109</v>
      </c>
      <c r="C67" s="298">
        <f>IF(B67=$G$1,'A Personāls'!$L$14,0)+IF(B67=$G$2,'B Aprīkojums'!$J$14,0)+IF(B67=$G$3,'C Nekustamais īpašums'!$J$14,0)+IF(B67=$G$4,'D Apakšuzņēmēji'!$I$14,0)+IF(B67=$G$5,'E1 Komandējumi'!$I$14,0)+IF(B67=$G$6,'E2 Palīgmateriāli,pakalpojumi'!$I$15,0)+IF(B67=$G$7,'E3 Apmācības, semināri'!$I$15,0)+IF(B67=$G$8,'E5 Eksperti'!$J$15,0)+IF(B67=$G$9,'E4 ES prasības'!$I$15,0)+IF(B67=$G$10,'E6 Mērķa grupas'!$J$14,0)+IF(B67=$G$11,'G Netiešās izmaks'!$I$16,0)+IF(B67=$G$12,'H Piešķirtie ieņēmumi'!$J$14,0)</f>
        <v>0</v>
      </c>
    </row>
    <row r="68" spans="1:3" ht="15" customHeight="1">
      <c r="A68" s="649"/>
      <c r="B68" s="90" t="s">
        <v>109</v>
      </c>
      <c r="C68" s="298">
        <f>IF(B68=$G$1,'A Personāls'!$L$14,0)+IF(B68=$G$2,'B Aprīkojums'!$J$14,0)+IF(B68=$G$3,'C Nekustamais īpašums'!$J$14,0)+IF(B68=$G$4,'D Apakšuzņēmēji'!$I$14,0)+IF(B68=$G$5,'E1 Komandējumi'!$I$14,0)+IF(B68=$G$6,'E2 Palīgmateriāli,pakalpojumi'!$I$15,0)+IF(B68=$G$7,'E3 Apmācības, semināri'!$I$15,0)+IF(B68=$G$8,'E5 Eksperti'!$J$15,0)+IF(B68=$G$9,'E4 ES prasības'!$I$15,0)+IF(B68=$G$10,'E6 Mērķa grupas'!$J$14,0)+IF(B68=$G$11,'G Netiešās izmaks'!$I$16,0)+IF(B68=$G$12,'H Piešķirtie ieņēmumi'!$J$14,0)</f>
        <v>0</v>
      </c>
    </row>
    <row r="69" spans="1:3" ht="15" customHeight="1">
      <c r="A69" s="649"/>
      <c r="B69" s="90" t="s">
        <v>109</v>
      </c>
      <c r="C69" s="298">
        <f>IF(B69=$G$1,'A Personāls'!$L$14,0)+IF(B69=$G$2,'B Aprīkojums'!$J$14,0)+IF(B69=$G$3,'C Nekustamais īpašums'!$J$14,0)+IF(B69=$G$4,'D Apakšuzņēmēji'!$I$14,0)+IF(B69=$G$5,'E1 Komandējumi'!$I$14,0)+IF(B69=$G$6,'E2 Palīgmateriāli,pakalpojumi'!$I$15,0)+IF(B69=$G$7,'E3 Apmācības, semināri'!$I$15,0)+IF(B69=$G$8,'E5 Eksperti'!$J$15,0)+IF(B69=$G$9,'E4 ES prasības'!$I$15,0)+IF(B69=$G$10,'E6 Mērķa grupas'!$J$14,0)+IF(B69=$G$11,'G Netiešās izmaks'!$I$16,0)+IF(B69=$G$12,'H Piešķirtie ieņēmumi'!$J$14,0)</f>
        <v>0</v>
      </c>
    </row>
    <row r="70" spans="1:3" ht="15" customHeight="1">
      <c r="A70" s="649"/>
      <c r="B70" s="90" t="s">
        <v>109</v>
      </c>
      <c r="C70" s="298">
        <f>IF(B70=$G$1,'A Personāls'!$L$14,0)+IF(B70=$G$2,'B Aprīkojums'!$J$14,0)+IF(B70=$G$3,'C Nekustamais īpašums'!$J$14,0)+IF(B70=$G$4,'D Apakšuzņēmēji'!$I$14,0)+IF(B70=$G$5,'E1 Komandējumi'!$I$14,0)+IF(B70=$G$6,'E2 Palīgmateriāli,pakalpojumi'!$I$15,0)+IF(B70=$G$7,'E3 Apmācības, semināri'!$I$15,0)+IF(B70=$G$8,'E5 Eksperti'!$J$15,0)+IF(B70=$G$9,'E4 ES prasības'!$I$15,0)+IF(B70=$G$10,'E6 Mērķa grupas'!$J$14,0)+IF(B70=$G$11,'G Netiešās izmaks'!$I$16,0)+IF(B70=$G$12,'H Piešķirtie ieņēmumi'!$J$14,0)</f>
        <v>0</v>
      </c>
    </row>
    <row r="71" spans="1:3" ht="15" customHeight="1">
      <c r="A71" s="649"/>
      <c r="B71" s="90" t="s">
        <v>109</v>
      </c>
      <c r="C71" s="298">
        <f>IF(B71=$G$1,'A Personāls'!$L$14,0)+IF(B71=$G$2,'B Aprīkojums'!$J$14,0)+IF(B71=$G$3,'C Nekustamais īpašums'!$J$14,0)+IF(B71=$G$4,'D Apakšuzņēmēji'!$I$14,0)+IF(B71=$G$5,'E1 Komandējumi'!$I$14,0)+IF(B71=$G$6,'E2 Palīgmateriāli,pakalpojumi'!$I$15,0)+IF(B71=$G$7,'E3 Apmācības, semināri'!$I$15,0)+IF(B71=$G$8,'E5 Eksperti'!$J$15,0)+IF(B71=$G$9,'E4 ES prasības'!$I$15,0)+IF(B71=$G$10,'E6 Mērķa grupas'!$J$14,0)+IF(B71=$G$11,'G Netiešās izmaks'!$I$16,0)+IF(B71=$G$12,'H Piešķirtie ieņēmumi'!$J$14,0)</f>
        <v>0</v>
      </c>
    </row>
    <row r="72" spans="1:3" ht="15" customHeight="1">
      <c r="A72" s="649"/>
      <c r="B72" s="90" t="s">
        <v>109</v>
      </c>
      <c r="C72" s="298">
        <f>IF(B72=$G$1,'A Personāls'!$L$14,0)+IF(B72=$G$2,'B Aprīkojums'!$J$14,0)+IF(B72=$G$3,'C Nekustamais īpašums'!$J$14,0)+IF(B72=$G$4,'D Apakšuzņēmēji'!$I$14,0)+IF(B72=$G$5,'E1 Komandējumi'!$I$14,0)+IF(B72=$G$6,'E2 Palīgmateriāli,pakalpojumi'!$I$15,0)+IF(B72=$G$7,'E3 Apmācības, semināri'!$I$15,0)+IF(B72=$G$8,'E5 Eksperti'!$J$15,0)+IF(B72=$G$9,'E4 ES prasības'!$I$15,0)+IF(B72=$G$10,'E6 Mērķa grupas'!$J$14,0)+IF(B72=$G$11,'G Netiešās izmaks'!$I$16,0)+IF(B72=$G$12,'H Piešķirtie ieņēmumi'!$J$14,0)</f>
        <v>0</v>
      </c>
    </row>
    <row r="73" spans="1:3" ht="15" customHeight="1">
      <c r="A73" s="649"/>
      <c r="B73" s="90" t="s">
        <v>109</v>
      </c>
      <c r="C73" s="298">
        <f>IF(B73=$G$1,'A Personāls'!$L$14,0)+IF(B73=$G$2,'B Aprīkojums'!$J$14,0)+IF(B73=$G$3,'C Nekustamais īpašums'!$J$14,0)+IF(B73=$G$4,'D Apakšuzņēmēji'!$I$14,0)+IF(B73=$G$5,'E1 Komandējumi'!$I$14,0)+IF(B73=$G$6,'E2 Palīgmateriāli,pakalpojumi'!$I$15,0)+IF(B73=$G$7,'E3 Apmācības, semināri'!$I$15,0)+IF(B73=$G$8,'E5 Eksperti'!$J$15,0)+IF(B73=$G$9,'E4 ES prasības'!$I$15,0)+IF(B73=$G$10,'E6 Mērķa grupas'!$J$14,0)+IF(B73=$G$11,'G Netiešās izmaks'!$I$16,0)+IF(B73=$G$12,'H Piešķirtie ieņēmumi'!$J$14,0)</f>
        <v>0</v>
      </c>
    </row>
    <row r="74" spans="1:3" ht="15.75" customHeight="1" thickBot="1">
      <c r="A74" s="650"/>
      <c r="B74" s="91" t="s">
        <v>109</v>
      </c>
      <c r="C74" s="299">
        <f>IF(B74=$G$1,'A Personāls'!$L$14,0)+IF(B74=$G$2,'B Aprīkojums'!$J$14,0)+IF(B74=$G$3,'C Nekustamais īpašums'!$J$14,0)+IF(B74=$G$4,'D Apakšuzņēmēji'!$I$14,0)+IF(B74=$G$5,'E1 Komandējumi'!$I$14,0)+IF(B74=$G$6,'E2 Palīgmateriāli,pakalpojumi'!$I$15,0)+IF(B74=$G$7,'E3 Apmācības, semināri'!$I$15,0)+IF(B74=$G$8,'E5 Eksperti'!$J$15,0)+IF(B74=$G$9,'E4 ES prasības'!$I$15,0)+IF(B74=$G$10,'E6 Mērķa grupas'!$J$14,0)+IF(B74=$G$11,'G Netiešās izmaks'!$I$16,0)+IF(B74=$G$12,'H Piešķirtie ieņēmumi'!$J$14,0)</f>
        <v>0</v>
      </c>
    </row>
    <row r="75" spans="1:3" ht="15.75">
      <c r="A75" s="128">
        <v>7</v>
      </c>
      <c r="B75" s="200" t="s">
        <v>113</v>
      </c>
      <c r="C75" s="300">
        <f>SUM(C76:C85)</f>
        <v>0</v>
      </c>
    </row>
    <row r="76" spans="1:3" ht="15" customHeight="1">
      <c r="A76" s="649"/>
      <c r="B76" s="90" t="s">
        <v>109</v>
      </c>
      <c r="C76" s="298">
        <f>IF(B76=$G$1,'A Personāls'!$L$15,0)+IF(B76=$G$2,'B Aprīkojums'!$J$15,0)+IF(B76=$G$3,'C Nekustamais īpašums'!$J$15,0)+IF(B76=$G$4,'D Apakšuzņēmēji'!$I$15,0)+IF(B76=$G$5,'E1 Komandējumi'!$I$15,0)+IF(B76=$G$6,'E2 Palīgmateriāli,pakalpojumi'!$I$16,0)+IF(B76=$G$7,'E3 Apmācības, semināri'!$I$16,0)+IF(B76=$G$8,'E5 Eksperti'!$J$16,0)+IF(B76=$G$9,'E4 ES prasības'!$I$16,0)+IF(B76=$G$10,'E6 Mērķa grupas'!$J$15,0)+IF(B76=$G$11,'G Netiešās izmaks'!$I$17,0)+IF(B76=$G$12,'H Piešķirtie ieņēmumi'!$J$15,0)</f>
        <v>0</v>
      </c>
    </row>
    <row r="77" spans="1:3" ht="15" customHeight="1">
      <c r="A77" s="649"/>
      <c r="B77" s="90" t="s">
        <v>109</v>
      </c>
      <c r="C77" s="298">
        <f>IF(B77=$G$1,'A Personāls'!$L$15,0)+IF(B77=$G$2,'B Aprīkojums'!$J$15,0)+IF(B77=$G$3,'C Nekustamais īpašums'!$J$15,0)+IF(B77=$G$4,'D Apakšuzņēmēji'!$I$15,0)+IF(B77=$G$5,'E1 Komandējumi'!$I$15,0)+IF(B77=$G$6,'E2 Palīgmateriāli,pakalpojumi'!$I$16,0)+IF(B77=$G$7,'E3 Apmācības, semināri'!$I$16,0)+IF(B77=$G$8,'E5 Eksperti'!$J$16,0)+IF(B77=$G$9,'E4 ES prasības'!$I$16,0)+IF(B77=$G$10,'E6 Mērķa grupas'!$J$15,0)+IF(B77=$G$11,'G Netiešās izmaks'!$I$17,0)+IF(B77=$G$12,'H Piešķirtie ieņēmumi'!$J$15,0)</f>
        <v>0</v>
      </c>
    </row>
    <row r="78" spans="1:3" ht="15" customHeight="1">
      <c r="A78" s="649"/>
      <c r="B78" s="90" t="s">
        <v>109</v>
      </c>
      <c r="C78" s="298">
        <f>IF(B78=$G$1,'A Personāls'!$L$15,0)+IF(B78=$G$2,'B Aprīkojums'!$J$15,0)+IF(B78=$G$3,'C Nekustamais īpašums'!$J$15,0)+IF(B78=$G$4,'D Apakšuzņēmēji'!$I$15,0)+IF(B78=$G$5,'E1 Komandējumi'!$I$15,0)+IF(B78=$G$6,'E2 Palīgmateriāli,pakalpojumi'!$I$16,0)+IF(B78=$G$7,'E3 Apmācības, semināri'!$I$16,0)+IF(B78=$G$8,'E5 Eksperti'!$J$16,0)+IF(B78=$G$9,'E4 ES prasības'!$I$16,0)+IF(B78=$G$10,'E6 Mērķa grupas'!$J$15,0)+IF(B78=$G$11,'G Netiešās izmaks'!$I$17,0)+IF(B78=$G$12,'H Piešķirtie ieņēmumi'!$J$15,0)</f>
        <v>0</v>
      </c>
    </row>
    <row r="79" spans="1:3" ht="15" customHeight="1">
      <c r="A79" s="649"/>
      <c r="B79" s="90" t="s">
        <v>109</v>
      </c>
      <c r="C79" s="298">
        <f>IF(B79=$G$1,'A Personāls'!$L$15,0)+IF(B79=$G$2,'B Aprīkojums'!$J$15,0)+IF(B79=$G$3,'C Nekustamais īpašums'!$J$15,0)+IF(B79=$G$4,'D Apakšuzņēmēji'!$I$15,0)+IF(B79=$G$5,'E1 Komandējumi'!$I$15,0)+IF(B79=$G$6,'E2 Palīgmateriāli,pakalpojumi'!$I$16,0)+IF(B79=$G$7,'E3 Apmācības, semināri'!$I$16,0)+IF(B79=$G$8,'E5 Eksperti'!$J$16,0)+IF(B79=$G$9,'E4 ES prasības'!$I$16,0)+IF(B79=$G$10,'E6 Mērķa grupas'!$J$15,0)+IF(B79=$G$11,'G Netiešās izmaks'!$I$17,0)+IF(B79=$G$12,'H Piešķirtie ieņēmumi'!$J$15,0)</f>
        <v>0</v>
      </c>
    </row>
    <row r="80" spans="1:3" ht="15" customHeight="1">
      <c r="A80" s="649"/>
      <c r="B80" s="90" t="s">
        <v>109</v>
      </c>
      <c r="C80" s="298">
        <f>IF(B80=$G$1,'A Personāls'!$L$15,0)+IF(B80=$G$2,'B Aprīkojums'!$J$15,0)+IF(B80=$G$3,'C Nekustamais īpašums'!$J$15,0)+IF(B80=$G$4,'D Apakšuzņēmēji'!$I$15,0)+IF(B80=$G$5,'E1 Komandējumi'!$I$15,0)+IF(B80=$G$6,'E2 Palīgmateriāli,pakalpojumi'!$I$16,0)+IF(B80=$G$7,'E3 Apmācības, semināri'!$I$16,0)+IF(B80=$G$8,'E5 Eksperti'!$J$16,0)+IF(B80=$G$9,'E4 ES prasības'!$I$16,0)+IF(B80=$G$10,'E6 Mērķa grupas'!$J$15,0)+IF(B80=$G$11,'G Netiešās izmaks'!$I$17,0)+IF(B80=$G$12,'H Piešķirtie ieņēmumi'!$J$15,0)</f>
        <v>0</v>
      </c>
    </row>
    <row r="81" spans="1:3" ht="15" customHeight="1">
      <c r="A81" s="649"/>
      <c r="B81" s="90" t="s">
        <v>109</v>
      </c>
      <c r="C81" s="298">
        <f>IF(B81=$G$1,'A Personāls'!$L$15,0)+IF(B81=$G$2,'B Aprīkojums'!$J$15,0)+IF(B81=$G$3,'C Nekustamais īpašums'!$J$15,0)+IF(B81=$G$4,'D Apakšuzņēmēji'!$I$15,0)+IF(B81=$G$5,'E1 Komandējumi'!$I$15,0)+IF(B81=$G$6,'E2 Palīgmateriāli,pakalpojumi'!$I$16,0)+IF(B81=$G$7,'E3 Apmācības, semināri'!$I$16,0)+IF(B81=$G$8,'E5 Eksperti'!$J$16,0)+IF(B81=$G$9,'E4 ES prasības'!$I$16,0)+IF(B81=$G$10,'E6 Mērķa grupas'!$J$15,0)+IF(B81=$G$11,'G Netiešās izmaks'!$I$17,0)+IF(B81=$G$12,'H Piešķirtie ieņēmumi'!$J$15,0)</f>
        <v>0</v>
      </c>
    </row>
    <row r="82" spans="1:3" ht="15" customHeight="1">
      <c r="A82" s="649"/>
      <c r="B82" s="90" t="s">
        <v>109</v>
      </c>
      <c r="C82" s="298">
        <f>IF(B82=$G$1,'A Personāls'!$L$15,0)+IF(B82=$G$2,'B Aprīkojums'!$J$15,0)+IF(B82=$G$3,'C Nekustamais īpašums'!$J$15,0)+IF(B82=$G$4,'D Apakšuzņēmēji'!$I$15,0)+IF(B82=$G$5,'E1 Komandējumi'!$I$15,0)+IF(B82=$G$6,'E2 Palīgmateriāli,pakalpojumi'!$I$16,0)+IF(B82=$G$7,'E3 Apmācības, semināri'!$I$16,0)+IF(B82=$G$8,'E5 Eksperti'!$J$16,0)+IF(B82=$G$9,'E4 ES prasības'!$I$16,0)+IF(B82=$G$10,'E6 Mērķa grupas'!$J$15,0)+IF(B82=$G$11,'G Netiešās izmaks'!$I$17,0)+IF(B82=$G$12,'H Piešķirtie ieņēmumi'!$J$15,0)</f>
        <v>0</v>
      </c>
    </row>
    <row r="83" spans="1:3" ht="15" customHeight="1">
      <c r="A83" s="649"/>
      <c r="B83" s="90" t="s">
        <v>109</v>
      </c>
      <c r="C83" s="298">
        <f>IF(B83=$G$1,'A Personāls'!$L$15,0)+IF(B83=$G$2,'B Aprīkojums'!$J$15,0)+IF(B83=$G$3,'C Nekustamais īpašums'!$J$15,0)+IF(B83=$G$4,'D Apakšuzņēmēji'!$I$15,0)+IF(B83=$G$5,'E1 Komandējumi'!$I$15,0)+IF(B83=$G$6,'E2 Palīgmateriāli,pakalpojumi'!$I$16,0)+IF(B83=$G$7,'E3 Apmācības, semināri'!$I$16,0)+IF(B83=$G$8,'E5 Eksperti'!$J$16,0)+IF(B83=$G$9,'E4 ES prasības'!$I$16,0)+IF(B83=$G$10,'E6 Mērķa grupas'!$J$15,0)+IF(B83=$G$11,'G Netiešās izmaks'!$I$17,0)+IF(B83=$G$12,'H Piešķirtie ieņēmumi'!$J$15,0)</f>
        <v>0</v>
      </c>
    </row>
    <row r="84" spans="1:3" ht="15" customHeight="1">
      <c r="A84" s="649"/>
      <c r="B84" s="90" t="s">
        <v>109</v>
      </c>
      <c r="C84" s="298">
        <f>IF(B84=$G$1,'A Personāls'!$L$15,0)+IF(B84=$G$2,'B Aprīkojums'!$J$15,0)+IF(B84=$G$3,'C Nekustamais īpašums'!$J$15,0)+IF(B84=$G$4,'D Apakšuzņēmēji'!$I$15,0)+IF(B84=$G$5,'E1 Komandējumi'!$I$15,0)+IF(B84=$G$6,'E2 Palīgmateriāli,pakalpojumi'!$I$16,0)+IF(B84=$G$7,'E3 Apmācības, semināri'!$I$16,0)+IF(B84=$G$8,'E5 Eksperti'!$J$16,0)+IF(B84=$G$9,'E4 ES prasības'!$I$16,0)+IF(B84=$G$10,'E6 Mērķa grupas'!$J$15,0)+IF(B84=$G$11,'G Netiešās izmaks'!$I$17,0)+IF(B84=$G$12,'H Piešķirtie ieņēmumi'!$J$15,0)</f>
        <v>0</v>
      </c>
    </row>
    <row r="85" spans="1:3" ht="15.75" customHeight="1" thickBot="1">
      <c r="A85" s="650"/>
      <c r="B85" s="95" t="s">
        <v>109</v>
      </c>
      <c r="C85" s="298">
        <f>IF(B85=$G$1,'A Personāls'!$L$15,0)+IF(B85=$G$2,'B Aprīkojums'!$J$15,0)+IF(B85=$G$3,'C Nekustamais īpašums'!$J$15,0)+IF(B85=$G$4,'D Apakšuzņēmēji'!$I$15,0)+IF(B85=$G$5,'E1 Komandējumi'!$I$15,0)+IF(B85=$G$6,'E2 Palīgmateriāli,pakalpojumi'!$I$16,0)+IF(B85=$G$7,'E3 Apmācības, semināri'!$I$16,0)+IF(B85=$G$8,'E5 Eksperti'!$J$16,0)+IF(B85=$G$9,'E4 ES prasības'!$I$16,0)+IF(B85=$G$10,'E6 Mērķa grupas'!$J$15,0)+IF(B85=$G$11,'G Netiešās izmaks'!$I$17,0)+IF(B85=$G$12,'H Piešķirtie ieņēmumi'!$J$15,0)</f>
        <v>0</v>
      </c>
    </row>
    <row r="86" spans="1:3" ht="15.75">
      <c r="A86" s="98">
        <v>8</v>
      </c>
      <c r="B86" s="96" t="s">
        <v>113</v>
      </c>
      <c r="C86" s="297">
        <f>SUM(C87:C96)</f>
        <v>0</v>
      </c>
    </row>
    <row r="87" spans="1:3" ht="15" customHeight="1">
      <c r="A87" s="649"/>
      <c r="B87" s="90" t="s">
        <v>109</v>
      </c>
      <c r="C87" s="298">
        <f>IF(B87=$G$1,'A Personāls'!$L$16,0)+IF(B87=$G$2,'B Aprīkojums'!$J$16,0)+IF(B87=$G$3,'C Nekustamais īpašums'!$J$16,0)+IF(B87=$G$4,'D Apakšuzņēmēji'!$I$16,0)+IF(B87=$G$5,'E1 Komandējumi'!$I$16,0)+IF(B87=$G$6,'E2 Palīgmateriāli,pakalpojumi'!$I$17,0)+IF(B87=$G$7,'E3 Apmācības, semināri'!$I$17,0)+IF(B87=$G$8,'E5 Eksperti'!$J$17,0)+IF(B87=$G$9,'E4 ES prasības'!$I$17,0)+IF(B87=$G$10,'E6 Mērķa grupas'!$J$16,0)+IF(B87=$G$11,'G Netiešās izmaks'!$I$18,0)+IF(B87=$G$12,'H Piešķirtie ieņēmumi'!$J$16,0)</f>
        <v>0</v>
      </c>
    </row>
    <row r="88" spans="1:3" ht="15" customHeight="1">
      <c r="A88" s="649"/>
      <c r="B88" s="90" t="s">
        <v>109</v>
      </c>
      <c r="C88" s="298">
        <f>IF(B88=$G$1,'A Personāls'!$L$16,0)+IF(B88=$G$2,'B Aprīkojums'!$J$16,0)+IF(B88=$G$3,'C Nekustamais īpašums'!$J$16,0)+IF(B88=$G$4,'D Apakšuzņēmēji'!$I$16,0)+IF(B88=$G$5,'E1 Komandējumi'!$I$16,0)+IF(B88=$G$6,'E2 Palīgmateriāli,pakalpojumi'!$I$17,0)+IF(B88=$G$7,'E3 Apmācības, semināri'!$I$17,0)+IF(B88=$G$8,'E5 Eksperti'!$J$17,0)+IF(B88=$G$9,'E4 ES prasības'!$I$17,0)+IF(B88=$G$10,'E6 Mērķa grupas'!$J$16,0)+IF(B88=$G$11,'G Netiešās izmaks'!$I$18,0)+IF(B88=$G$12,'H Piešķirtie ieņēmumi'!$J$16,0)</f>
        <v>0</v>
      </c>
    </row>
    <row r="89" spans="1:3" ht="15" customHeight="1">
      <c r="A89" s="649"/>
      <c r="B89" s="90" t="s">
        <v>109</v>
      </c>
      <c r="C89" s="298">
        <f>IF(B89=$G$1,'A Personāls'!$L$16,0)+IF(B89=$G$2,'B Aprīkojums'!$J$16,0)+IF(B89=$G$3,'C Nekustamais īpašums'!$J$16,0)+IF(B89=$G$4,'D Apakšuzņēmēji'!$I$16,0)+IF(B89=$G$5,'E1 Komandējumi'!$I$16,0)+IF(B89=$G$6,'E2 Palīgmateriāli,pakalpojumi'!$I$17,0)+IF(B89=$G$7,'E3 Apmācības, semināri'!$I$17,0)+IF(B89=$G$8,'E5 Eksperti'!$J$17,0)+IF(B89=$G$9,'E4 ES prasības'!$I$17,0)+IF(B89=$G$10,'E6 Mērķa grupas'!$J$16,0)+IF(B89=$G$11,'G Netiešās izmaks'!$I$18,0)+IF(B89=$G$12,'H Piešķirtie ieņēmumi'!$J$16,0)</f>
        <v>0</v>
      </c>
    </row>
    <row r="90" spans="1:3" ht="15" customHeight="1">
      <c r="A90" s="649"/>
      <c r="B90" s="90" t="s">
        <v>109</v>
      </c>
      <c r="C90" s="298">
        <f>IF(B90=$G$1,'A Personāls'!$L$16,0)+IF(B90=$G$2,'B Aprīkojums'!$J$16,0)+IF(B90=$G$3,'C Nekustamais īpašums'!$J$16,0)+IF(B90=$G$4,'D Apakšuzņēmēji'!$I$16,0)+IF(B90=$G$5,'E1 Komandējumi'!$I$16,0)+IF(B90=$G$6,'E2 Palīgmateriāli,pakalpojumi'!$I$17,0)+IF(B90=$G$7,'E3 Apmācības, semināri'!$I$17,0)+IF(B90=$G$8,'E5 Eksperti'!$J$17,0)+IF(B90=$G$9,'E4 ES prasības'!$I$17,0)+IF(B90=$G$10,'E6 Mērķa grupas'!$J$16,0)+IF(B90=$G$11,'G Netiešās izmaks'!$I$18,0)+IF(B90=$G$12,'H Piešķirtie ieņēmumi'!$J$16,0)</f>
        <v>0</v>
      </c>
    </row>
    <row r="91" spans="1:3" ht="15" customHeight="1">
      <c r="A91" s="649"/>
      <c r="B91" s="90" t="s">
        <v>109</v>
      </c>
      <c r="C91" s="298">
        <f>IF(B91=$G$1,'A Personāls'!$L$16,0)+IF(B91=$G$2,'B Aprīkojums'!$J$16,0)+IF(B91=$G$3,'C Nekustamais īpašums'!$J$16,0)+IF(B91=$G$4,'D Apakšuzņēmēji'!$I$16,0)+IF(B91=$G$5,'E1 Komandējumi'!$I$16,0)+IF(B91=$G$6,'E2 Palīgmateriāli,pakalpojumi'!$I$17,0)+IF(B91=$G$7,'E3 Apmācības, semināri'!$I$17,0)+IF(B91=$G$8,'E5 Eksperti'!$J$17,0)+IF(B91=$G$9,'E4 ES prasības'!$I$17,0)+IF(B91=$G$10,'E6 Mērķa grupas'!$J$16,0)+IF(B91=$G$11,'G Netiešās izmaks'!$I$18,0)+IF(B91=$G$12,'H Piešķirtie ieņēmumi'!$J$16,0)</f>
        <v>0</v>
      </c>
    </row>
    <row r="92" spans="1:3" ht="15" customHeight="1">
      <c r="A92" s="649"/>
      <c r="B92" s="90" t="s">
        <v>109</v>
      </c>
      <c r="C92" s="298">
        <f>IF(B92=$G$1,'A Personāls'!$L$16,0)+IF(B92=$G$2,'B Aprīkojums'!$J$16,0)+IF(B92=$G$3,'C Nekustamais īpašums'!$J$16,0)+IF(B92=$G$4,'D Apakšuzņēmēji'!$I$16,0)+IF(B92=$G$5,'E1 Komandējumi'!$I$16,0)+IF(B92=$G$6,'E2 Palīgmateriāli,pakalpojumi'!$I$17,0)+IF(B92=$G$7,'E3 Apmācības, semināri'!$I$17,0)+IF(B92=$G$8,'E5 Eksperti'!$J$17,0)+IF(B92=$G$9,'E4 ES prasības'!$I$17,0)+IF(B92=$G$10,'E6 Mērķa grupas'!$J$16,0)+IF(B92=$G$11,'G Netiešās izmaks'!$I$18,0)+IF(B92=$G$12,'H Piešķirtie ieņēmumi'!$J$16,0)</f>
        <v>0</v>
      </c>
    </row>
    <row r="93" spans="1:3" ht="15" customHeight="1">
      <c r="A93" s="649"/>
      <c r="B93" s="90" t="s">
        <v>109</v>
      </c>
      <c r="C93" s="298">
        <f>IF(B93=$G$1,'A Personāls'!$L$16,0)+IF(B93=$G$2,'B Aprīkojums'!$J$16,0)+IF(B93=$G$3,'C Nekustamais īpašums'!$J$16,0)+IF(B93=$G$4,'D Apakšuzņēmēji'!$I$16,0)+IF(B93=$G$5,'E1 Komandējumi'!$I$16,0)+IF(B93=$G$6,'E2 Palīgmateriāli,pakalpojumi'!$I$17,0)+IF(B93=$G$7,'E3 Apmācības, semināri'!$I$17,0)+IF(B93=$G$8,'E5 Eksperti'!$J$17,0)+IF(B93=$G$9,'E4 ES prasības'!$I$17,0)+IF(B93=$G$10,'E6 Mērķa grupas'!$J$16,0)+IF(B93=$G$11,'G Netiešās izmaks'!$I$18,0)+IF(B93=$G$12,'H Piešķirtie ieņēmumi'!$J$16,0)</f>
        <v>0</v>
      </c>
    </row>
    <row r="94" spans="1:3" ht="15" customHeight="1">
      <c r="A94" s="649"/>
      <c r="B94" s="90" t="s">
        <v>109</v>
      </c>
      <c r="C94" s="298">
        <f>IF(B94=$G$1,'A Personāls'!$L$16,0)+IF(B94=$G$2,'B Aprīkojums'!$J$16,0)+IF(B94=$G$3,'C Nekustamais īpašums'!$J$16,0)+IF(B94=$G$4,'D Apakšuzņēmēji'!$I$16,0)+IF(B94=$G$5,'E1 Komandējumi'!$I$16,0)+IF(B94=$G$6,'E2 Palīgmateriāli,pakalpojumi'!$I$17,0)+IF(B94=$G$7,'E3 Apmācības, semināri'!$I$17,0)+IF(B94=$G$8,'E5 Eksperti'!$J$17,0)+IF(B94=$G$9,'E4 ES prasības'!$I$17,0)+IF(B94=$G$10,'E6 Mērķa grupas'!$J$16,0)+IF(B94=$G$11,'G Netiešās izmaks'!$I$18,0)+IF(B94=$G$12,'H Piešķirtie ieņēmumi'!$J$16,0)</f>
        <v>0</v>
      </c>
    </row>
    <row r="95" spans="1:3" ht="15" customHeight="1">
      <c r="A95" s="649"/>
      <c r="B95" s="90" t="s">
        <v>109</v>
      </c>
      <c r="C95" s="298">
        <f>IF(B95=$G$1,'A Personāls'!$L$16,0)+IF(B95=$G$2,'B Aprīkojums'!$J$16,0)+IF(B95=$G$3,'C Nekustamais īpašums'!$J$16,0)+IF(B95=$G$4,'D Apakšuzņēmēji'!$I$16,0)+IF(B95=$G$5,'E1 Komandējumi'!$I$16,0)+IF(B95=$G$6,'E2 Palīgmateriāli,pakalpojumi'!$I$17,0)+IF(B95=$G$7,'E3 Apmācības, semināri'!$I$17,0)+IF(B95=$G$8,'E5 Eksperti'!$J$17,0)+IF(B95=$G$9,'E4 ES prasības'!$I$17,0)+IF(B95=$G$10,'E6 Mērķa grupas'!$J$16,0)+IF(B95=$G$11,'G Netiešās izmaks'!$I$18,0)+IF(B95=$G$12,'H Piešķirtie ieņēmumi'!$J$16,0)</f>
        <v>0</v>
      </c>
    </row>
    <row r="96" spans="1:3" ht="15.75" customHeight="1" thickBot="1">
      <c r="A96" s="650"/>
      <c r="B96" s="91" t="s">
        <v>109</v>
      </c>
      <c r="C96" s="299">
        <f>IF(B96=$G$1,'A Personāls'!$L$16,0)+IF(B96=$G$2,'B Aprīkojums'!$J$16,0)+IF(B96=$G$3,'C Nekustamais īpašums'!$J$16,0)+IF(B96=$G$4,'D Apakšuzņēmēji'!$I$16,0)+IF(B96=$G$5,'E1 Komandējumi'!$I$16,0)+IF(B96=$G$6,'E2 Palīgmateriāli,pakalpojumi'!$I$17,0)+IF(B96=$G$7,'E3 Apmācības, semināri'!$I$17,0)+IF(B96=$G$8,'E5 Eksperti'!$J$17,0)+IF(B96=$G$9,'E4 ES prasības'!$I$17,0)+IF(B96=$G$10,'E6 Mērķa grupas'!$J$16,0)+IF(B96=$G$11,'G Netiešās izmaks'!$I$18,0)+IF(B96=$G$12,'H Piešķirtie ieņēmumi'!$J$16,0)</f>
        <v>0</v>
      </c>
    </row>
    <row r="97" spans="1:3" ht="15.75">
      <c r="A97" s="98">
        <v>9</v>
      </c>
      <c r="B97" s="96" t="s">
        <v>113</v>
      </c>
      <c r="C97" s="297">
        <f>SUM(C98:C107)</f>
        <v>0</v>
      </c>
    </row>
    <row r="98" spans="1:3" ht="15" customHeight="1">
      <c r="A98" s="649"/>
      <c r="B98" s="90" t="s">
        <v>109</v>
      </c>
      <c r="C98" s="298">
        <f>IF(B98=$G$1,'A Personāls'!$L$17,0)+IF(B98=$G$2,'B Aprīkojums'!$J$17,0)+IF(B98=$G$3,'C Nekustamais īpašums'!$J$17,0)+IF(B98=$G$4,'D Apakšuzņēmēji'!$I$17,0)+IF(B98=$G$5,'E1 Komandējumi'!$I$17,0)+IF(B98=$G$6,'E2 Palīgmateriāli,pakalpojumi'!$I$18,0)+IF(B98=$G$7,'E3 Apmācības, semināri'!$I$18,0)+IF(B98=$G$8,'E5 Eksperti'!$J$18,0)+IF(B98=$G$9,'E4 ES prasības'!$I$18,0)+IF(B98=$G$10,'E6 Mērķa grupas'!$J$17,0)+IF(B98=$G$11,'G Netiešās izmaks'!$I$19,0)+IF(B98=$G$12,'H Piešķirtie ieņēmumi'!$J$17,0)</f>
        <v>0</v>
      </c>
    </row>
    <row r="99" spans="1:3" ht="15" customHeight="1">
      <c r="A99" s="649"/>
      <c r="B99" s="90" t="s">
        <v>109</v>
      </c>
      <c r="C99" s="298">
        <f>IF(B99=$G$1,'A Personāls'!$L$17,0)+IF(B99=$G$2,'B Aprīkojums'!$J$17,0)+IF(B99=$G$3,'C Nekustamais īpašums'!$J$17,0)+IF(B99=$G$4,'D Apakšuzņēmēji'!$I$17,0)+IF(B99=$G$5,'E1 Komandējumi'!$I$17,0)+IF(B99=$G$6,'E2 Palīgmateriāli,pakalpojumi'!$I$18,0)+IF(B99=$G$7,'E3 Apmācības, semināri'!$I$18,0)+IF(B99=$G$8,'E5 Eksperti'!$J$18,0)+IF(B99=$G$9,'E4 ES prasības'!$I$18,0)+IF(B99=$G$10,'E6 Mērķa grupas'!$J$17,0)+IF(B99=$G$11,'G Netiešās izmaks'!$I$19,0)+IF(B99=$G$12,'H Piešķirtie ieņēmumi'!$J$17,0)</f>
        <v>0</v>
      </c>
    </row>
    <row r="100" spans="1:3" ht="15" customHeight="1">
      <c r="A100" s="649"/>
      <c r="B100" s="90" t="s">
        <v>109</v>
      </c>
      <c r="C100" s="298">
        <f>IF(B100=$G$1,'A Personāls'!$L$17,0)+IF(B100=$G$2,'B Aprīkojums'!$J$17,0)+IF(B100=$G$3,'C Nekustamais īpašums'!$J$17,0)+IF(B100=$G$4,'D Apakšuzņēmēji'!$I$17,0)+IF(B100=$G$5,'E1 Komandējumi'!$I$17,0)+IF(B100=$G$6,'E2 Palīgmateriāli,pakalpojumi'!$I$18,0)+IF(B100=$G$7,'E3 Apmācības, semināri'!$I$18,0)+IF(B100=$G$8,'E5 Eksperti'!$J$18,0)+IF(B100=$G$9,'E4 ES prasības'!$I$18,0)+IF(B100=$G$10,'E6 Mērķa grupas'!$J$17,0)+IF(B100=$G$11,'G Netiešās izmaks'!$I$19,0)+IF(B100=$G$12,'H Piešķirtie ieņēmumi'!$J$17,0)</f>
        <v>0</v>
      </c>
    </row>
    <row r="101" spans="1:3" ht="15" customHeight="1">
      <c r="A101" s="649"/>
      <c r="B101" s="90" t="s">
        <v>109</v>
      </c>
      <c r="C101" s="298">
        <f>IF(B101=$G$1,'A Personāls'!$L$17,0)+IF(B101=$G$2,'B Aprīkojums'!$J$17,0)+IF(B101=$G$3,'C Nekustamais īpašums'!$J$17,0)+IF(B101=$G$4,'D Apakšuzņēmēji'!$I$17,0)+IF(B101=$G$5,'E1 Komandējumi'!$I$17,0)+IF(B101=$G$6,'E2 Palīgmateriāli,pakalpojumi'!$I$18,0)+IF(B101=$G$7,'E3 Apmācības, semināri'!$I$18,0)+IF(B101=$G$8,'E5 Eksperti'!$J$18,0)+IF(B101=$G$9,'E4 ES prasības'!$I$18,0)+IF(B101=$G$10,'E6 Mērķa grupas'!$J$17,0)+IF(B101=$G$11,'G Netiešās izmaks'!$I$19,0)+IF(B101=$G$12,'H Piešķirtie ieņēmumi'!$J$17,0)</f>
        <v>0</v>
      </c>
    </row>
    <row r="102" spans="1:3" ht="15" customHeight="1">
      <c r="A102" s="649"/>
      <c r="B102" s="90" t="s">
        <v>109</v>
      </c>
      <c r="C102" s="298">
        <f>IF(B102=$G$1,'A Personāls'!$L$17,0)+IF(B102=$G$2,'B Aprīkojums'!$J$17,0)+IF(B102=$G$3,'C Nekustamais īpašums'!$J$17,0)+IF(B102=$G$4,'D Apakšuzņēmēji'!$I$17,0)+IF(B102=$G$5,'E1 Komandējumi'!$I$17,0)+IF(B102=$G$6,'E2 Palīgmateriāli,pakalpojumi'!$I$18,0)+IF(B102=$G$7,'E3 Apmācības, semināri'!$I$18,0)+IF(B102=$G$8,'E5 Eksperti'!$J$18,0)+IF(B102=$G$9,'E4 ES prasības'!$I$18,0)+IF(B102=$G$10,'E6 Mērķa grupas'!$J$17,0)+IF(B102=$G$11,'G Netiešās izmaks'!$I$19,0)+IF(B102=$G$12,'H Piešķirtie ieņēmumi'!$J$17,0)</f>
        <v>0</v>
      </c>
    </row>
    <row r="103" spans="1:3" ht="15" customHeight="1">
      <c r="A103" s="649"/>
      <c r="B103" s="90" t="s">
        <v>109</v>
      </c>
      <c r="C103" s="298">
        <f>IF(B103=$G$1,'A Personāls'!$L$17,0)+IF(B103=$G$2,'B Aprīkojums'!$J$17,0)+IF(B103=$G$3,'C Nekustamais īpašums'!$J$17,0)+IF(B103=$G$4,'D Apakšuzņēmēji'!$I$17,0)+IF(B103=$G$5,'E1 Komandējumi'!$I$17,0)+IF(B103=$G$6,'E2 Palīgmateriāli,pakalpojumi'!$I$18,0)+IF(B103=$G$7,'E3 Apmācības, semināri'!$I$18,0)+IF(B103=$G$8,'E5 Eksperti'!$J$18,0)+IF(B103=$G$9,'E4 ES prasības'!$I$18,0)+IF(B103=$G$10,'E6 Mērķa grupas'!$J$17,0)+IF(B103=$G$11,'G Netiešās izmaks'!$I$19,0)+IF(B103=$G$12,'H Piešķirtie ieņēmumi'!$J$17,0)</f>
        <v>0</v>
      </c>
    </row>
    <row r="104" spans="1:3" ht="15" customHeight="1">
      <c r="A104" s="649"/>
      <c r="B104" s="90" t="s">
        <v>109</v>
      </c>
      <c r="C104" s="298">
        <f>IF(B104=$G$1,'A Personāls'!$L$17,0)+IF(B104=$G$2,'B Aprīkojums'!$J$17,0)+IF(B104=$G$3,'C Nekustamais īpašums'!$J$17,0)+IF(B104=$G$4,'D Apakšuzņēmēji'!$I$17,0)+IF(B104=$G$5,'E1 Komandējumi'!$I$17,0)+IF(B104=$G$6,'E2 Palīgmateriāli,pakalpojumi'!$I$18,0)+IF(B104=$G$7,'E3 Apmācības, semināri'!$I$18,0)+IF(B104=$G$8,'E5 Eksperti'!$J$18,0)+IF(B104=$G$9,'E4 ES prasības'!$I$18,0)+IF(B104=$G$10,'E6 Mērķa grupas'!$J$17,0)+IF(B104=$G$11,'G Netiešās izmaks'!$I$19,0)+IF(B104=$G$12,'H Piešķirtie ieņēmumi'!$J$17,0)</f>
        <v>0</v>
      </c>
    </row>
    <row r="105" spans="1:3" ht="15" customHeight="1">
      <c r="A105" s="649"/>
      <c r="B105" s="90" t="s">
        <v>109</v>
      </c>
      <c r="C105" s="298">
        <f>IF(B105=$G$1,'A Personāls'!$L$17,0)+IF(B105=$G$2,'B Aprīkojums'!$J$17,0)+IF(B105=$G$3,'C Nekustamais īpašums'!$J$17,0)+IF(B105=$G$4,'D Apakšuzņēmēji'!$I$17,0)+IF(B105=$G$5,'E1 Komandējumi'!$I$17,0)+IF(B105=$G$6,'E2 Palīgmateriāli,pakalpojumi'!$I$18,0)+IF(B105=$G$7,'E3 Apmācības, semināri'!$I$18,0)+IF(B105=$G$8,'E5 Eksperti'!$J$18,0)+IF(B105=$G$9,'E4 ES prasības'!$I$18,0)+IF(B105=$G$10,'E6 Mērķa grupas'!$J$17,0)+IF(B105=$G$11,'G Netiešās izmaks'!$I$19,0)+IF(B105=$G$12,'H Piešķirtie ieņēmumi'!$J$17,0)</f>
        <v>0</v>
      </c>
    </row>
    <row r="106" spans="1:3" ht="15" customHeight="1">
      <c r="A106" s="649"/>
      <c r="B106" s="90" t="s">
        <v>109</v>
      </c>
      <c r="C106" s="298">
        <f>IF(B106=$G$1,'A Personāls'!$L$17,0)+IF(B106=$G$2,'B Aprīkojums'!$J$17,0)+IF(B106=$G$3,'C Nekustamais īpašums'!$J$17,0)+IF(B106=$G$4,'D Apakšuzņēmēji'!$I$17,0)+IF(B106=$G$5,'E1 Komandējumi'!$I$17,0)+IF(B106=$G$6,'E2 Palīgmateriāli,pakalpojumi'!$I$18,0)+IF(B106=$G$7,'E3 Apmācības, semināri'!$I$18,0)+IF(B106=$G$8,'E5 Eksperti'!$J$18,0)+IF(B106=$G$9,'E4 ES prasības'!$I$18,0)+IF(B106=$G$10,'E6 Mērķa grupas'!$J$17,0)+IF(B106=$G$11,'G Netiešās izmaks'!$I$19,0)+IF(B106=$G$12,'H Piešķirtie ieņēmumi'!$J$17,0)</f>
        <v>0</v>
      </c>
    </row>
    <row r="107" spans="1:3" ht="15.75" customHeight="1" thickBot="1">
      <c r="A107" s="650"/>
      <c r="B107" s="91" t="s">
        <v>109</v>
      </c>
      <c r="C107" s="299">
        <f>IF(B107=$G$1,'A Personāls'!$L$17,0)+IF(B107=$G$2,'B Aprīkojums'!$J$17,0)+IF(B107=$G$3,'C Nekustamais īpašums'!$J$17,0)+IF(B107=$G$4,'D Apakšuzņēmēji'!$I$17,0)+IF(B107=$G$5,'E1 Komandējumi'!$I$17,0)+IF(B107=$G$6,'E2 Palīgmateriāli,pakalpojumi'!$I$18,0)+IF(B107=$G$7,'E3 Apmācības, semināri'!$I$18,0)+IF(B107=$G$8,'E5 Eksperti'!$J$18,0)+IF(B107=$G$9,'E4 ES prasības'!$I$18,0)+IF(B107=$G$10,'E6 Mērķa grupas'!$J$17,0)+IF(B107=$G$11,'G Netiešās izmaks'!$I$19,0)+IF(B107=$G$12,'H Piešķirtie ieņēmumi'!$J$17,0)</f>
        <v>0</v>
      </c>
    </row>
    <row r="108" spans="1:3" ht="15.75">
      <c r="A108" s="98">
        <v>10</v>
      </c>
      <c r="B108" s="96" t="s">
        <v>113</v>
      </c>
      <c r="C108" s="297">
        <f>SUM(C109:C118)</f>
        <v>0</v>
      </c>
    </row>
    <row r="109" spans="1:3" ht="15" customHeight="1">
      <c r="A109" s="649"/>
      <c r="B109" s="90" t="s">
        <v>109</v>
      </c>
      <c r="C109" s="298">
        <f>IF(B109=$G$1,'A Personāls'!$L$18,0)+IF(B109=$G$2,'B Aprīkojums'!$J$18,0)+IF(B109=$G$3,'C Nekustamais īpašums'!$J$18,0)+IF(B109=$G$4,'D Apakšuzņēmēji'!$I$18,0)+IF(B109=$G$5,'E1 Komandējumi'!$I$18,0)+IF(B109=$G$6,'E2 Palīgmateriāli,pakalpojumi'!$I$19,0)+IF(B109=$G$7,'E3 Apmācības, semināri'!$I$19,0)+IF(B109=$G$8,'E5 Eksperti'!$J$19,0)+IF(B109=$G$9,'E4 ES prasības'!$I$19,0)+IF(B109=$G$10,'E6 Mērķa grupas'!$J$18,0)+IF(B109=$G$11,'G Netiešās izmaks'!$I$20,0)+IF(B109=$G$12,'H Piešķirtie ieņēmumi'!$J$18,0)</f>
        <v>0</v>
      </c>
    </row>
    <row r="110" spans="1:3" ht="15" customHeight="1">
      <c r="A110" s="649"/>
      <c r="B110" s="90" t="s">
        <v>109</v>
      </c>
      <c r="C110" s="298">
        <f>IF(B110=$G$1,'A Personāls'!$L$18,0)+IF(B110=$G$2,'B Aprīkojums'!$J$18,0)+IF(B110=$G$3,'C Nekustamais īpašums'!$J$18,0)+IF(B110=$G$4,'D Apakšuzņēmēji'!$I$18,0)+IF(B110=$G$5,'E1 Komandējumi'!$I$18,0)+IF(B110=$G$6,'E2 Palīgmateriāli,pakalpojumi'!$I$19,0)+IF(B110=$G$7,'E3 Apmācības, semināri'!$I$19,0)+IF(B110=$G$8,'E5 Eksperti'!$J$19,0)+IF(B110=$G$9,'E4 ES prasības'!$I$19,0)+IF(B110=$G$10,'E6 Mērķa grupas'!$J$18,0)+IF(B110=$G$11,'G Netiešās izmaks'!$I$20,0)+IF(B110=$G$12,'H Piešķirtie ieņēmumi'!$J$18,0)</f>
        <v>0</v>
      </c>
    </row>
    <row r="111" spans="1:3" ht="15" customHeight="1">
      <c r="A111" s="649"/>
      <c r="B111" s="90" t="s">
        <v>109</v>
      </c>
      <c r="C111" s="298">
        <f>IF(B111=$G$1,'A Personāls'!$L$18,0)+IF(B111=$G$2,'B Aprīkojums'!$J$18,0)+IF(B111=$G$3,'C Nekustamais īpašums'!$J$18,0)+IF(B111=$G$4,'D Apakšuzņēmēji'!$I$18,0)+IF(B111=$G$5,'E1 Komandējumi'!$I$18,0)+IF(B111=$G$6,'E2 Palīgmateriāli,pakalpojumi'!$I$19,0)+IF(B111=$G$7,'E3 Apmācības, semināri'!$I$19,0)+IF(B111=$G$8,'E5 Eksperti'!$J$19,0)+IF(B111=$G$9,'E4 ES prasības'!$I$19,0)+IF(B111=$G$10,'E6 Mērķa grupas'!$J$18,0)+IF(B111=$G$11,'G Netiešās izmaks'!$I$20,0)+IF(B111=$G$12,'H Piešķirtie ieņēmumi'!$J$18,0)</f>
        <v>0</v>
      </c>
    </row>
    <row r="112" spans="1:3" ht="15" customHeight="1">
      <c r="A112" s="649"/>
      <c r="B112" s="90" t="s">
        <v>109</v>
      </c>
      <c r="C112" s="298">
        <f>IF(B112=$G$1,'A Personāls'!$L$18,0)+IF(B112=$G$2,'B Aprīkojums'!$J$18,0)+IF(B112=$G$3,'C Nekustamais īpašums'!$J$18,0)+IF(B112=$G$4,'D Apakšuzņēmēji'!$I$18,0)+IF(B112=$G$5,'E1 Komandējumi'!$I$18,0)+IF(B112=$G$6,'E2 Palīgmateriāli,pakalpojumi'!$I$19,0)+IF(B112=$G$7,'E3 Apmācības, semināri'!$I$19,0)+IF(B112=$G$8,'E5 Eksperti'!$J$19,0)+IF(B112=$G$9,'E4 ES prasības'!$I$19,0)+IF(B112=$G$10,'E6 Mērķa grupas'!$J$18,0)+IF(B112=$G$11,'G Netiešās izmaks'!$I$20,0)+IF(B112=$G$12,'H Piešķirtie ieņēmumi'!$J$18,0)</f>
        <v>0</v>
      </c>
    </row>
    <row r="113" spans="1:3" ht="15" customHeight="1">
      <c r="A113" s="649"/>
      <c r="B113" s="90" t="s">
        <v>109</v>
      </c>
      <c r="C113" s="298">
        <f>IF(B113=$G$1,'A Personāls'!$L$18,0)+IF(B113=$G$2,'B Aprīkojums'!$J$18,0)+IF(B113=$G$3,'C Nekustamais īpašums'!$J$18,0)+IF(B113=$G$4,'D Apakšuzņēmēji'!$I$18,0)+IF(B113=$G$5,'E1 Komandējumi'!$I$18,0)+IF(B113=$G$6,'E2 Palīgmateriāli,pakalpojumi'!$I$19,0)+IF(B113=$G$7,'E3 Apmācības, semināri'!$I$19,0)+IF(B113=$G$8,'E5 Eksperti'!$J$19,0)+IF(B113=$G$9,'E4 ES prasības'!$I$19,0)+IF(B113=$G$10,'E6 Mērķa grupas'!$J$18,0)+IF(B113=$G$11,'G Netiešās izmaks'!$I$20,0)+IF(B113=$G$12,'H Piešķirtie ieņēmumi'!$J$18,0)</f>
        <v>0</v>
      </c>
    </row>
    <row r="114" spans="1:3" ht="15" customHeight="1">
      <c r="A114" s="649"/>
      <c r="B114" s="90" t="s">
        <v>109</v>
      </c>
      <c r="C114" s="298">
        <f>IF(B114=$G$1,'A Personāls'!$L$18,0)+IF(B114=$G$2,'B Aprīkojums'!$J$18,0)+IF(B114=$G$3,'C Nekustamais īpašums'!$J$18,0)+IF(B114=$G$4,'D Apakšuzņēmēji'!$I$18,0)+IF(B114=$G$5,'E1 Komandējumi'!$I$18,0)+IF(B114=$G$6,'E2 Palīgmateriāli,pakalpojumi'!$I$19,0)+IF(B114=$G$7,'E3 Apmācības, semināri'!$I$19,0)+IF(B114=$G$8,'E5 Eksperti'!$J$19,0)+IF(B114=$G$9,'E4 ES prasības'!$I$19,0)+IF(B114=$G$10,'E6 Mērķa grupas'!$J$18,0)+IF(B114=$G$11,'G Netiešās izmaks'!$I$20,0)+IF(B114=$G$12,'H Piešķirtie ieņēmumi'!$J$18,0)</f>
        <v>0</v>
      </c>
    </row>
    <row r="115" spans="1:3" ht="15" customHeight="1">
      <c r="A115" s="649"/>
      <c r="B115" s="90" t="s">
        <v>109</v>
      </c>
      <c r="C115" s="298">
        <f>IF(B115=$G$1,'A Personāls'!$L$18,0)+IF(B115=$G$2,'B Aprīkojums'!$J$18,0)+IF(B115=$G$3,'C Nekustamais īpašums'!$J$18,0)+IF(B115=$G$4,'D Apakšuzņēmēji'!$I$18,0)+IF(B115=$G$5,'E1 Komandējumi'!$I$18,0)+IF(B115=$G$6,'E2 Palīgmateriāli,pakalpojumi'!$I$19,0)+IF(B115=$G$7,'E3 Apmācības, semināri'!$I$19,0)+IF(B115=$G$8,'E5 Eksperti'!$J$19,0)+IF(B115=$G$9,'E4 ES prasības'!$I$19,0)+IF(B115=$G$10,'E6 Mērķa grupas'!$J$18,0)+IF(B115=$G$11,'G Netiešās izmaks'!$I$20,0)+IF(B115=$G$12,'H Piešķirtie ieņēmumi'!$J$18,0)</f>
        <v>0</v>
      </c>
    </row>
    <row r="116" spans="1:3" ht="15" customHeight="1">
      <c r="A116" s="649"/>
      <c r="B116" s="90" t="s">
        <v>109</v>
      </c>
      <c r="C116" s="298">
        <f>IF(B116=$G$1,'A Personāls'!$L$18,0)+IF(B116=$G$2,'B Aprīkojums'!$J$18,0)+IF(B116=$G$3,'C Nekustamais īpašums'!$J$18,0)+IF(B116=$G$4,'D Apakšuzņēmēji'!$I$18,0)+IF(B116=$G$5,'E1 Komandējumi'!$I$18,0)+IF(B116=$G$6,'E2 Palīgmateriāli,pakalpojumi'!$I$19,0)+IF(B116=$G$7,'E3 Apmācības, semināri'!$I$19,0)+IF(B116=$G$8,'E5 Eksperti'!$J$19,0)+IF(B116=$G$9,'E4 ES prasības'!$I$19,0)+IF(B116=$G$10,'E6 Mērķa grupas'!$J$18,0)+IF(B116=$G$11,'G Netiešās izmaks'!$I$20,0)+IF(B116=$G$12,'H Piešķirtie ieņēmumi'!$J$18,0)</f>
        <v>0</v>
      </c>
    </row>
    <row r="117" spans="1:3" ht="15" customHeight="1">
      <c r="A117" s="649"/>
      <c r="B117" s="90" t="s">
        <v>109</v>
      </c>
      <c r="C117" s="298">
        <f>IF(B117=$G$1,'A Personāls'!$L$18,0)+IF(B117=$G$2,'B Aprīkojums'!$J$18,0)+IF(B117=$G$3,'C Nekustamais īpašums'!$J$18,0)+IF(B117=$G$4,'D Apakšuzņēmēji'!$I$18,0)+IF(B117=$G$5,'E1 Komandējumi'!$I$18,0)+IF(B117=$G$6,'E2 Palīgmateriāli,pakalpojumi'!$I$19,0)+IF(B117=$G$7,'E3 Apmācības, semināri'!$I$19,0)+IF(B117=$G$8,'E5 Eksperti'!$J$19,0)+IF(B117=$G$9,'E4 ES prasības'!$I$19,0)+IF(B117=$G$10,'E6 Mērķa grupas'!$J$18,0)+IF(B117=$G$11,'G Netiešās izmaks'!$I$20,0)+IF(B117=$G$12,'H Piešķirtie ieņēmumi'!$J$18,0)</f>
        <v>0</v>
      </c>
    </row>
    <row r="118" spans="1:3" ht="15.75" customHeight="1" thickBot="1">
      <c r="A118" s="650"/>
      <c r="B118" s="91" t="s">
        <v>109</v>
      </c>
      <c r="C118" s="299">
        <f>IF(B118=$G$1,'A Personāls'!$L$18,0)+IF(B118=$G$2,'B Aprīkojums'!$J$18,0)+IF(B118=$G$3,'C Nekustamais īpašums'!$J$18,0)+IF(B118=$G$4,'D Apakšuzņēmēji'!$I$18,0)+IF(B118=$G$5,'E1 Komandējumi'!$I$18,0)+IF(B118=$G$6,'E2 Palīgmateriāli,pakalpojumi'!$I$19,0)+IF(B118=$G$7,'E3 Apmācības, semināri'!$I$19,0)+IF(B118=$G$8,'E5 Eksperti'!$J$19,0)+IF(B118=$G$9,'E4 ES prasības'!$I$19,0)+IF(B118=$G$10,'E6 Mērķa grupas'!$J$18,0)+IF(B118=$G$11,'G Netiešās izmaks'!$I$20,0)+IF(B118=$G$12,'H Piešķirtie ieņēmumi'!$J$18,0)</f>
        <v>0</v>
      </c>
    </row>
    <row r="119" ht="15">
      <c r="C119" s="21"/>
    </row>
    <row r="120" ht="15">
      <c r="C120" s="21"/>
    </row>
    <row r="121" ht="15">
      <c r="C121" s="21"/>
    </row>
    <row r="122" ht="15">
      <c r="C122" s="21"/>
    </row>
    <row r="123" ht="15">
      <c r="C123" s="21"/>
    </row>
    <row r="124" ht="15">
      <c r="C124" s="21"/>
    </row>
    <row r="125" ht="15">
      <c r="C125" s="21"/>
    </row>
    <row r="126" ht="15">
      <c r="C126" s="21"/>
    </row>
    <row r="127" ht="15">
      <c r="C127" s="21"/>
    </row>
    <row r="128" ht="15">
      <c r="C128" s="21"/>
    </row>
    <row r="129" ht="15">
      <c r="C129" s="21"/>
    </row>
    <row r="130" ht="15">
      <c r="C130" s="21"/>
    </row>
    <row r="131" ht="15">
      <c r="C131" s="21"/>
    </row>
    <row r="132" ht="15">
      <c r="C132" s="21"/>
    </row>
    <row r="133" ht="15">
      <c r="C133" s="21"/>
    </row>
    <row r="134" ht="15">
      <c r="C134" s="21"/>
    </row>
    <row r="135" ht="15">
      <c r="C135" s="21"/>
    </row>
    <row r="136" ht="15">
      <c r="C136" s="21"/>
    </row>
    <row r="137" ht="15">
      <c r="C137" s="21"/>
    </row>
    <row r="138" ht="15">
      <c r="C138" s="21"/>
    </row>
    <row r="139" ht="15">
      <c r="C139" s="21"/>
    </row>
    <row r="140" ht="15">
      <c r="C140" s="21"/>
    </row>
    <row r="141" ht="15">
      <c r="C141" s="21"/>
    </row>
    <row r="142" ht="15">
      <c r="C142" s="21"/>
    </row>
    <row r="143" ht="15">
      <c r="C143" s="21"/>
    </row>
    <row r="144" ht="15">
      <c r="C144" s="21"/>
    </row>
  </sheetData>
  <sheetProtection password="DEDD" sheet="1" objects="1" scenarios="1" formatCells="0" formatColumns="0" formatRows="0"/>
  <mergeCells count="14">
    <mergeCell ref="I4:I20"/>
    <mergeCell ref="A1:C1"/>
    <mergeCell ref="A2:C2"/>
    <mergeCell ref="A3:C3"/>
    <mergeCell ref="A87:A96"/>
    <mergeCell ref="A98:A107"/>
    <mergeCell ref="A109:A118"/>
    <mergeCell ref="A10:A19"/>
    <mergeCell ref="A21:A30"/>
    <mergeCell ref="A32:A41"/>
    <mergeCell ref="A43:A52"/>
    <mergeCell ref="A54:A63"/>
    <mergeCell ref="A65:A74"/>
    <mergeCell ref="A76:A85"/>
  </mergeCells>
  <dataValidations count="1">
    <dataValidation type="list" allowBlank="1" showInputMessage="1" showErrorMessage="1" sqref="B109:B118 B98:B107 B65:B74 B21:B30 B54:B63 B32:B41 B43:B52 B76:B85 B87:B96 B10:B19">
      <formula1>$G$1:$G$13</formula1>
    </dataValidation>
  </dataValidations>
  <printOptions horizontalCentered="1"/>
  <pageMargins left="0.5905511811023623" right="0.5905511811023623" top="0.7874015748031497" bottom="0.7874015748031497" header="0.5118110236220472" footer="0.31496062992125984"/>
  <pageSetup horizontalDpi="600" verticalDpi="600" orientation="portrait" paperSize="9" scale="90" r:id="rId1"/>
  <headerFooter alignWithMargins="0">
    <oddHeader>&amp;R&amp;D</oddHeader>
    <oddFooter>&amp;R5.2. Detalizēts budžets
____</oddFooter>
  </headerFooter>
  <ignoredErrors>
    <ignoredError sqref="C31" emptyCellReference="1"/>
  </ignoredErrors>
</worksheet>
</file>

<file path=xl/worksheets/sheet3.xml><?xml version="1.0" encoding="utf-8"?>
<worksheet xmlns="http://schemas.openxmlformats.org/spreadsheetml/2006/main" xmlns:r="http://schemas.openxmlformats.org/officeDocument/2006/relationships">
  <dimension ref="A1:CJ18"/>
  <sheetViews>
    <sheetView view="pageBreakPreview" zoomScaleSheetLayoutView="100" workbookViewId="0" topLeftCell="A1">
      <selection activeCell="A17" sqref="A17"/>
    </sheetView>
  </sheetViews>
  <sheetFormatPr defaultColWidth="9.140625" defaultRowHeight="12.75"/>
  <cols>
    <col min="1" max="1" width="43.00390625" style="8" customWidth="1"/>
    <col min="2" max="2" width="15.140625" style="8" customWidth="1"/>
    <col min="3" max="3" width="11.00390625" style="8" customWidth="1"/>
    <col min="4" max="4" width="10.7109375" style="8" customWidth="1"/>
    <col min="5" max="5" width="12.8515625" style="8" customWidth="1"/>
    <col min="6" max="6" width="14.140625" style="8" customWidth="1"/>
    <col min="7" max="7" width="10.00390625" style="0" customWidth="1"/>
    <col min="8" max="8" width="3.57421875" style="0" customWidth="1"/>
    <col min="9" max="9" width="9.7109375" style="0" customWidth="1"/>
    <col min="10" max="11" width="9.140625" style="0" hidden="1" customWidth="1"/>
    <col min="12" max="12" width="8.8515625" style="0" hidden="1" customWidth="1"/>
    <col min="13" max="13" width="38.8515625" style="0" customWidth="1"/>
    <col min="84" max="84" width="15.7109375" style="0" customWidth="1"/>
  </cols>
  <sheetData>
    <row r="1" spans="1:6" ht="15.75">
      <c r="A1" s="653" t="str">
        <f>'Kopējais budžets'!A1:C1</f>
        <v>Izvēlēties fondu</v>
      </c>
      <c r="B1" s="676"/>
      <c r="C1" s="676"/>
      <c r="D1" s="676"/>
      <c r="E1" s="676"/>
      <c r="F1" s="677"/>
    </row>
    <row r="2" spans="1:12" ht="16.5" customHeight="1">
      <c r="A2" s="641" t="str">
        <f>'Kopējais budžets'!A2:C2</f>
        <v>Ierakstīt projekta nosaukumu</v>
      </c>
      <c r="B2" s="642"/>
      <c r="C2" s="642"/>
      <c r="D2" s="642"/>
      <c r="E2" s="642"/>
      <c r="F2" s="643"/>
      <c r="J2" t="s">
        <v>114</v>
      </c>
      <c r="K2" t="s">
        <v>115</v>
      </c>
      <c r="L2" t="s">
        <v>116</v>
      </c>
    </row>
    <row r="3" spans="1:12" ht="16.5" thickBot="1">
      <c r="A3" s="644" t="str">
        <f>'Kopējais budžets'!A3:C3</f>
        <v>Ierakstīt projekta iesniedzēja institūcijas nosaukumu</v>
      </c>
      <c r="B3" s="645"/>
      <c r="C3" s="645"/>
      <c r="D3" s="645"/>
      <c r="E3" s="645"/>
      <c r="F3" s="646"/>
      <c r="J3">
        <v>2009</v>
      </c>
      <c r="K3">
        <v>2010</v>
      </c>
      <c r="L3">
        <v>2011</v>
      </c>
    </row>
    <row r="4" spans="1:13" ht="16.5" thickBot="1">
      <c r="A4" s="9"/>
      <c r="B4" s="9"/>
      <c r="C4" s="9"/>
      <c r="D4" s="9"/>
      <c r="E4" s="9"/>
      <c r="F4" s="14"/>
      <c r="G4" s="4"/>
      <c r="J4">
        <v>2010</v>
      </c>
      <c r="K4">
        <v>2011</v>
      </c>
      <c r="L4">
        <v>2012</v>
      </c>
      <c r="M4" s="647" t="s">
        <v>187</v>
      </c>
    </row>
    <row r="5" spans="1:13" ht="16.5" thickBot="1">
      <c r="A5" s="684" t="s">
        <v>209</v>
      </c>
      <c r="B5" s="685"/>
      <c r="C5" s="685"/>
      <c r="D5" s="685"/>
      <c r="E5" s="482" t="str">
        <f>IF(F5=B9,"OK","Kļūda")</f>
        <v>OK</v>
      </c>
      <c r="F5" s="295">
        <f>ROUND(D9+E9+F9,0)</f>
        <v>0</v>
      </c>
      <c r="G5" s="5"/>
      <c r="J5">
        <v>2011</v>
      </c>
      <c r="K5">
        <v>2012</v>
      </c>
      <c r="L5">
        <v>2013</v>
      </c>
      <c r="M5" s="640"/>
    </row>
    <row r="6" spans="1:13" ht="15.75" thickBot="1">
      <c r="A6" s="99"/>
      <c r="B6" s="99"/>
      <c r="C6" s="99"/>
      <c r="D6" s="99"/>
      <c r="E6" s="99"/>
      <c r="F6" s="15"/>
      <c r="G6" s="5"/>
      <c r="H6" s="6"/>
      <c r="J6">
        <v>2013</v>
      </c>
      <c r="K6">
        <v>2014</v>
      </c>
      <c r="L6">
        <v>2015</v>
      </c>
      <c r="M6" s="640"/>
    </row>
    <row r="7" spans="1:13" ht="18" customHeight="1">
      <c r="A7" s="680" t="s">
        <v>122</v>
      </c>
      <c r="B7" s="682" t="s">
        <v>35</v>
      </c>
      <c r="C7" s="686" t="s">
        <v>207</v>
      </c>
      <c r="D7" s="678" t="s">
        <v>123</v>
      </c>
      <c r="E7" s="678"/>
      <c r="F7" s="679"/>
      <c r="G7" s="5"/>
      <c r="H7" s="6"/>
      <c r="M7" s="640"/>
    </row>
    <row r="8" spans="1:84" ht="36" customHeight="1">
      <c r="A8" s="681"/>
      <c r="B8" s="683"/>
      <c r="C8" s="687"/>
      <c r="D8" s="474">
        <v>2009</v>
      </c>
      <c r="E8" s="474">
        <v>2010</v>
      </c>
      <c r="F8" s="475">
        <v>2011</v>
      </c>
      <c r="M8" s="640"/>
      <c r="CF8" s="11"/>
    </row>
    <row r="9" spans="1:84" ht="15.75">
      <c r="A9" s="150" t="s">
        <v>147</v>
      </c>
      <c r="B9" s="287">
        <f>SUM(B10:B14)</f>
        <v>0</v>
      </c>
      <c r="C9" s="288" t="e">
        <f>SUM(C10:C14)</f>
        <v>#DIV/0!</v>
      </c>
      <c r="D9" s="287">
        <f>SUM(D10:D14)</f>
        <v>0</v>
      </c>
      <c r="E9" s="287">
        <f>SUM(E10:E14)</f>
        <v>0</v>
      </c>
      <c r="F9" s="294">
        <f>SUM(F10:F14)</f>
        <v>0</v>
      </c>
      <c r="M9" s="640"/>
      <c r="CF9" s="11"/>
    </row>
    <row r="10" spans="1:88" s="7" customFormat="1" ht="21" customHeight="1">
      <c r="A10" s="203" t="str">
        <f>'Kopējais budžets'!B36</f>
        <v>Fonda finansējums</v>
      </c>
      <c r="B10" s="289">
        <f>ROUND('Kopējais budžets'!C36,0)</f>
        <v>0</v>
      </c>
      <c r="C10" s="290" t="e">
        <f>B10/$B$9</f>
        <v>#DIV/0!</v>
      </c>
      <c r="D10" s="476"/>
      <c r="E10" s="476"/>
      <c r="F10" s="477"/>
      <c r="G10" s="7" t="str">
        <f>IF((D10+E10+F10)=B10,"OK","KĻŪDA")</f>
        <v>OK</v>
      </c>
      <c r="M10" s="640"/>
      <c r="CF10" s="42"/>
      <c r="CG10" s="43"/>
      <c r="CH10" s="43"/>
      <c r="CI10" s="43"/>
      <c r="CJ10" s="43"/>
    </row>
    <row r="11" spans="1:88" s="7" customFormat="1" ht="21" customHeight="1">
      <c r="A11" s="204" t="str">
        <f>'Kopējais budžets'!B32</f>
        <v>Valsts budžeta finansējums</v>
      </c>
      <c r="B11" s="291">
        <f>ROUND('Kopējais budžets'!C32,0)</f>
        <v>0</v>
      </c>
      <c r="C11" s="290" t="e">
        <f>B11/$B$9</f>
        <v>#DIV/0!</v>
      </c>
      <c r="D11" s="478"/>
      <c r="E11" s="478"/>
      <c r="F11" s="479"/>
      <c r="G11" s="7" t="str">
        <f>IF((D11+E11+F11)=B11,"OK","KĻŪDA")</f>
        <v>OK</v>
      </c>
      <c r="M11" s="640"/>
      <c r="CF11" s="42"/>
      <c r="CG11" s="43"/>
      <c r="CH11" s="43"/>
      <c r="CI11" s="43"/>
      <c r="CJ11" s="43"/>
    </row>
    <row r="12" spans="1:88" s="7" customFormat="1" ht="21" customHeight="1">
      <c r="A12" s="204" t="str">
        <f>'Kopējais budžets'!B33</f>
        <v>Projekta iesniedzēja līdzfinansējums</v>
      </c>
      <c r="B12" s="291">
        <f>ROUND('Kopējais budžets'!C33,0)</f>
        <v>0</v>
      </c>
      <c r="C12" s="290" t="e">
        <f>B12/$B$9</f>
        <v>#DIV/0!</v>
      </c>
      <c r="D12" s="478"/>
      <c r="E12" s="478"/>
      <c r="F12" s="479"/>
      <c r="G12" s="7" t="str">
        <f>IF((D12+E12+F12)=B12,"OK","KĻŪDA")</f>
        <v>OK</v>
      </c>
      <c r="M12" s="640"/>
      <c r="CF12" s="42"/>
      <c r="CG12" s="43"/>
      <c r="CH12" s="43"/>
      <c r="CI12" s="43"/>
      <c r="CJ12" s="43"/>
    </row>
    <row r="13" spans="1:88" s="7" customFormat="1" ht="21" customHeight="1">
      <c r="A13" s="204" t="str">
        <f>'Kopējais budžets'!B34</f>
        <v>Sadarbības partnera līdzfinansējums</v>
      </c>
      <c r="B13" s="291">
        <f>ROUND('Kopējais budžets'!C34,0)</f>
        <v>0</v>
      </c>
      <c r="C13" s="290" t="e">
        <f>B13/$B$9</f>
        <v>#DIV/0!</v>
      </c>
      <c r="D13" s="478"/>
      <c r="E13" s="478"/>
      <c r="F13" s="479"/>
      <c r="G13" s="7" t="str">
        <f>IF((D13+E13+F13)=B13,"OK","KĻŪDA")</f>
        <v>OK</v>
      </c>
      <c r="M13" s="640"/>
      <c r="CF13" s="42"/>
      <c r="CG13" s="43"/>
      <c r="CH13" s="43"/>
      <c r="CI13" s="43"/>
      <c r="CJ13" s="43"/>
    </row>
    <row r="14" spans="1:88" s="7" customFormat="1" ht="21" customHeight="1" thickBot="1">
      <c r="A14" s="205" t="str">
        <f>'Kopējais budžets'!B35</f>
        <v>Projekta ietvaros gūtie ieņēmumi</v>
      </c>
      <c r="B14" s="292">
        <f>ROUND('Kopējais budžets'!C35,0)</f>
        <v>0</v>
      </c>
      <c r="C14" s="293" t="e">
        <f>B14/$B$9</f>
        <v>#DIV/0!</v>
      </c>
      <c r="D14" s="480"/>
      <c r="E14" s="480"/>
      <c r="F14" s="481"/>
      <c r="G14" s="7" t="str">
        <f>IF((D14+E14+F14)=B14,"OK","KĻŪDA")</f>
        <v>OK</v>
      </c>
      <c r="CF14" s="42"/>
      <c r="CG14" s="43"/>
      <c r="CH14" s="43"/>
      <c r="CI14" s="43"/>
      <c r="CJ14" s="43"/>
    </row>
    <row r="15" spans="1:88" s="7" customFormat="1" ht="18.75" customHeight="1">
      <c r="A15" s="100"/>
      <c r="B15" s="101"/>
      <c r="C15" s="101"/>
      <c r="D15" s="101"/>
      <c r="E15" s="101"/>
      <c r="F15" s="102"/>
      <c r="CF15" s="44"/>
      <c r="CG15" s="43"/>
      <c r="CH15" s="43"/>
      <c r="CI15" s="43"/>
      <c r="CJ15" s="43"/>
    </row>
    <row r="16" spans="1:88" s="7" customFormat="1" ht="18" customHeight="1">
      <c r="A16" s="100"/>
      <c r="B16" s="101"/>
      <c r="C16" s="101"/>
      <c r="D16" s="101"/>
      <c r="E16" s="101"/>
      <c r="F16" s="102"/>
      <c r="CF16" s="44"/>
      <c r="CG16" s="43"/>
      <c r="CH16" s="43"/>
      <c r="CI16" s="43"/>
      <c r="CJ16" s="43"/>
    </row>
    <row r="17" spans="1:84" ht="15" customHeight="1">
      <c r="A17" s="100"/>
      <c r="B17" s="101"/>
      <c r="C17" s="101"/>
      <c r="D17" s="101"/>
      <c r="E17" s="101"/>
      <c r="F17" s="102"/>
      <c r="CE17" s="3"/>
      <c r="CF17" s="7"/>
    </row>
    <row r="18" spans="1:83" ht="15" customHeight="1">
      <c r="A18" s="100"/>
      <c r="B18" s="101"/>
      <c r="C18" s="101"/>
      <c r="D18" s="101"/>
      <c r="E18" s="101"/>
      <c r="F18" s="102"/>
      <c r="CE18" s="3"/>
    </row>
  </sheetData>
  <sheetProtection password="DEDD" sheet="1" objects="1" scenarios="1" formatCells="0" formatColumns="0" formatRows="0"/>
  <protectedRanges>
    <protectedRange sqref="D10:F14" name="Range1"/>
  </protectedRanges>
  <mergeCells count="9">
    <mergeCell ref="M4:M13"/>
    <mergeCell ref="A1:F1"/>
    <mergeCell ref="A2:F2"/>
    <mergeCell ref="A3:F3"/>
    <mergeCell ref="D7:F7"/>
    <mergeCell ref="A7:A8"/>
    <mergeCell ref="B7:B8"/>
    <mergeCell ref="A5:D5"/>
    <mergeCell ref="C7:C8"/>
  </mergeCells>
  <dataValidations count="3">
    <dataValidation type="list" allowBlank="1" showInputMessage="1" showErrorMessage="1" sqref="D8">
      <formula1>$J$2:$J$6</formula1>
    </dataValidation>
    <dataValidation type="list" allowBlank="1" showInputMessage="1" showErrorMessage="1" sqref="E8">
      <formula1>$K$2:$K$6</formula1>
    </dataValidation>
    <dataValidation type="list" allowBlank="1" showInputMessage="1" showErrorMessage="1" sqref="F8">
      <formula1>$L$2:$L$6</formula1>
    </dataValidation>
  </dataValidations>
  <printOptions/>
  <pageMargins left="0.7480314960629921" right="0.3937007874015748" top="1.1811023622047245" bottom="0.984251968503937" header="0.5118110236220472" footer="0.5118110236220472"/>
  <pageSetup horizontalDpi="600" verticalDpi="600" orientation="portrait" paperSize="9" scale="80" r:id="rId1"/>
  <headerFooter alignWithMargins="0">
    <oddHeader>&amp;R&amp;D</oddHeader>
    <oddFooter>&amp;R5.3. Projekta finansējuma plāns
____
</oddFooter>
  </headerFooter>
  <ignoredErrors>
    <ignoredError sqref="C11:C14" evalError="1"/>
  </ignoredErrors>
</worksheet>
</file>

<file path=xl/worksheets/sheet4.xml><?xml version="1.0" encoding="utf-8"?>
<worksheet xmlns="http://schemas.openxmlformats.org/spreadsheetml/2006/main" xmlns:r="http://schemas.openxmlformats.org/officeDocument/2006/relationships">
  <dimension ref="A1:CM54"/>
  <sheetViews>
    <sheetView view="pageBreakPreview" zoomScaleSheetLayoutView="100" workbookViewId="0" topLeftCell="A1">
      <selection activeCell="B18" sqref="B18"/>
    </sheetView>
  </sheetViews>
  <sheetFormatPr defaultColWidth="9.140625" defaultRowHeight="12.75"/>
  <cols>
    <col min="1" max="1" width="7.7109375" style="8" customWidth="1"/>
    <col min="2" max="2" width="24.7109375" style="8" customWidth="1"/>
    <col min="3" max="3" width="23.28125" style="8" customWidth="1"/>
    <col min="4" max="4" width="12.421875" style="8" customWidth="1"/>
    <col min="5" max="5" width="12.140625" style="8" customWidth="1"/>
    <col min="6" max="6" width="10.7109375" style="8" customWidth="1"/>
    <col min="7" max="7" width="12.7109375" style="8" customWidth="1"/>
    <col min="8" max="8" width="12.7109375" style="0" bestFit="1" customWidth="1"/>
    <col min="9" max="9" width="8.421875" style="0" hidden="1" customWidth="1"/>
    <col min="10" max="10" width="9.28125" style="0" hidden="1" customWidth="1"/>
    <col min="11" max="13" width="0" style="0" hidden="1" customWidth="1"/>
    <col min="14" max="14" width="39.7109375" style="0" customWidth="1"/>
    <col min="87" max="87" width="15.7109375" style="0" customWidth="1"/>
  </cols>
  <sheetData>
    <row r="1" spans="1:7" ht="15.75">
      <c r="A1" s="653" t="str">
        <f>'Kopējais budžets'!A1:C1</f>
        <v>Izvēlēties fondu</v>
      </c>
      <c r="B1" s="697"/>
      <c r="C1" s="654"/>
      <c r="D1" s="654"/>
      <c r="E1" s="654"/>
      <c r="F1" s="654"/>
      <c r="G1" s="648"/>
    </row>
    <row r="2" spans="1:12" ht="30.75" customHeight="1">
      <c r="A2" s="641" t="str">
        <f>'Kopējais budžets'!A2:C2</f>
        <v>Ierakstīt projekta nosaukumu</v>
      </c>
      <c r="B2" s="698"/>
      <c r="C2" s="642"/>
      <c r="D2" s="642"/>
      <c r="E2" s="642"/>
      <c r="F2" s="642"/>
      <c r="G2" s="643"/>
      <c r="K2" s="1"/>
      <c r="L2" s="1"/>
    </row>
    <row r="3" spans="1:12" ht="16.5" thickBot="1">
      <c r="A3" s="644" t="str">
        <f>'Kopējais budžets'!A3:C3</f>
        <v>Ierakstīt projekta iesniedzēja institūcijas nosaukumu</v>
      </c>
      <c r="B3" s="699"/>
      <c r="C3" s="645"/>
      <c r="D3" s="645"/>
      <c r="E3" s="645"/>
      <c r="F3" s="645"/>
      <c r="G3" s="646"/>
      <c r="K3" s="1"/>
      <c r="L3" s="1"/>
    </row>
    <row r="4" spans="1:8" ht="16.5" thickBot="1">
      <c r="A4" s="9"/>
      <c r="B4" s="9"/>
      <c r="C4" s="9"/>
      <c r="D4" s="9"/>
      <c r="E4" s="9"/>
      <c r="F4" s="9"/>
      <c r="G4" s="14"/>
      <c r="H4" s="4"/>
    </row>
    <row r="5" spans="1:8" ht="16.5" thickBot="1">
      <c r="A5" s="513" t="s">
        <v>0</v>
      </c>
      <c r="B5" s="701" t="s">
        <v>222</v>
      </c>
      <c r="C5" s="702"/>
      <c r="D5" s="702"/>
      <c r="E5" s="702"/>
      <c r="F5" s="703"/>
      <c r="G5" s="514" t="s">
        <v>35</v>
      </c>
      <c r="H5" s="5"/>
    </row>
    <row r="6" spans="1:90" ht="16.5" thickBot="1">
      <c r="A6" s="16"/>
      <c r="B6" s="515"/>
      <c r="C6" s="700"/>
      <c r="D6" s="700"/>
      <c r="E6" s="700"/>
      <c r="F6" s="700"/>
      <c r="G6" s="296">
        <f>G8+G23</f>
        <v>0</v>
      </c>
      <c r="N6" s="663" t="s">
        <v>189</v>
      </c>
      <c r="CL6" s="18"/>
    </row>
    <row r="7" spans="1:14" ht="16.5" thickBot="1">
      <c r="A7" s="691" t="s">
        <v>101</v>
      </c>
      <c r="B7" s="692"/>
      <c r="C7" s="692"/>
      <c r="D7" s="692"/>
      <c r="E7" s="692"/>
      <c r="F7" s="692"/>
      <c r="G7" s="693"/>
      <c r="H7" s="5"/>
      <c r="I7" s="6"/>
      <c r="N7" s="664"/>
    </row>
    <row r="8" spans="1:87" ht="60" customHeight="1" thickBot="1">
      <c r="A8" s="69" t="s">
        <v>94</v>
      </c>
      <c r="B8" s="70" t="s">
        <v>32</v>
      </c>
      <c r="C8" s="70" t="s">
        <v>79</v>
      </c>
      <c r="D8" s="70" t="s">
        <v>168</v>
      </c>
      <c r="E8" s="70" t="s">
        <v>83</v>
      </c>
      <c r="F8" s="70" t="s">
        <v>84</v>
      </c>
      <c r="G8" s="328">
        <f>SUM(G9:G21)</f>
        <v>0</v>
      </c>
      <c r="N8" s="664"/>
      <c r="CI8" s="11"/>
    </row>
    <row r="9" spans="1:90" s="7" customFormat="1" ht="15">
      <c r="A9" s="206"/>
      <c r="B9" s="207"/>
      <c r="C9" s="207"/>
      <c r="D9" s="208"/>
      <c r="E9" s="208"/>
      <c r="F9" s="208"/>
      <c r="G9" s="329">
        <f>ROUND(F9*E9*D9,0)</f>
        <v>0</v>
      </c>
      <c r="K9" s="7">
        <v>1</v>
      </c>
      <c r="L9">
        <f>IF($A$9=K9,$G$9+$G$24,0)+IF($A$10=K9,$G$10+$G$25,0)+IF($A$11=K9,$G$11+$G$26,0)+IF($A$12=K9,$G$12+$G$27,0)+IF($A$13=K9,$G$13+$G$28,0)+IF($A$14=K9,$G$14+$G$29,0)+IF($A$15=K9,$G$15+$G$30,0)+IF($A$16=K9,$G$16+$G$31,0)+IF($A$17=K9,$G$17+$G$32,0)+IF($A$18=K9,$G$18+$G$33,0)+IF($A$19=K9,$G$19+$G$34,0)+IF($A$20=K9,$G$20+$G$35,0)+IF($A$21=K9,$G$21+$G$36,0)</f>
        <v>0</v>
      </c>
      <c r="N9" s="664"/>
      <c r="CL9"/>
    </row>
    <row r="10" spans="1:91" s="7" customFormat="1" ht="15">
      <c r="A10" s="166"/>
      <c r="B10" s="168"/>
      <c r="C10" s="168"/>
      <c r="D10" s="46"/>
      <c r="E10" s="46"/>
      <c r="F10" s="46"/>
      <c r="G10" s="330">
        <f>ROUND(F10*E10*D10,0)</f>
        <v>0</v>
      </c>
      <c r="K10" s="7">
        <v>2</v>
      </c>
      <c r="L10">
        <f aca="true" t="shared" si="0" ref="L10:L18">IF($A$9=K10,$G$9+$G$24,0)+IF($A$10=K10,$G$10+$G$25,0)+IF($A$11=K10,$G$11+$G$26,0)+IF($A$12=K10,$G$12+$G$27,0)+IF($A$13=K10,$G$13+$G$28,0)+IF($A$14=K10,$G$14+$G$29,0)+IF($A$15=K10,$G$15+$G$30,0)+IF($A$16=K10,$G$16+$G$31,0)+IF($A$17=K10,$G$17+$G$32,0)+IF($A$18=K10,$G$18+$G$33,0)+IF($A$19=K10,$G$19+$G$34,0)+IF($A$20=K10,$G$20+$G$35,0)+IF($A$21=K10,$G$21+$G$36,0)</f>
        <v>0</v>
      </c>
      <c r="M10" s="212"/>
      <c r="N10" s="664"/>
      <c r="CI10" s="42"/>
      <c r="CJ10" s="43"/>
      <c r="CK10" s="43"/>
      <c r="CL10" s="43"/>
      <c r="CM10" s="43"/>
    </row>
    <row r="11" spans="1:91" s="7" customFormat="1" ht="15.75" customHeight="1">
      <c r="A11" s="166"/>
      <c r="B11" s="168"/>
      <c r="C11" s="168"/>
      <c r="D11" s="46"/>
      <c r="E11" s="46"/>
      <c r="F11" s="46"/>
      <c r="G11" s="330">
        <f>ROUND(F11*E11*D11,0)</f>
        <v>0</v>
      </c>
      <c r="K11" s="7">
        <v>3</v>
      </c>
      <c r="L11">
        <f t="shared" si="0"/>
        <v>0</v>
      </c>
      <c r="M11" s="212"/>
      <c r="N11" s="664"/>
      <c r="CI11" s="44"/>
      <c r="CJ11" s="43"/>
      <c r="CK11" s="43"/>
      <c r="CL11" s="43"/>
      <c r="CM11" s="43"/>
    </row>
    <row r="12" spans="1:87" ht="15">
      <c r="A12" s="166"/>
      <c r="B12" s="168"/>
      <c r="C12" s="168"/>
      <c r="D12" s="46"/>
      <c r="E12" s="46"/>
      <c r="F12" s="46"/>
      <c r="G12" s="330">
        <f>ROUND(F12*E12*D12,0)</f>
        <v>0</v>
      </c>
      <c r="K12" s="7">
        <v>4</v>
      </c>
      <c r="L12">
        <f t="shared" si="0"/>
        <v>0</v>
      </c>
      <c r="M12" s="212"/>
      <c r="N12" s="664"/>
      <c r="CH12" s="3"/>
      <c r="CI12" s="7"/>
    </row>
    <row r="13" spans="1:87" ht="15">
      <c r="A13" s="166"/>
      <c r="B13" s="168"/>
      <c r="C13" s="168"/>
      <c r="D13" s="46"/>
      <c r="E13" s="46"/>
      <c r="F13" s="46"/>
      <c r="G13" s="330">
        <f aca="true" t="shared" si="1" ref="G13:G21">ROUND(F13*E13*D13,0)</f>
        <v>0</v>
      </c>
      <c r="K13" s="7">
        <v>5</v>
      </c>
      <c r="L13">
        <f t="shared" si="0"/>
        <v>0</v>
      </c>
      <c r="N13" s="664"/>
      <c r="CH13" s="3"/>
      <c r="CI13" s="7"/>
    </row>
    <row r="14" spans="1:87" ht="15">
      <c r="A14" s="166"/>
      <c r="B14" s="168"/>
      <c r="C14" s="168"/>
      <c r="D14" s="46"/>
      <c r="E14" s="46"/>
      <c r="F14" s="46"/>
      <c r="G14" s="330">
        <f t="shared" si="1"/>
        <v>0</v>
      </c>
      <c r="K14" s="7">
        <v>6</v>
      </c>
      <c r="L14">
        <f t="shared" si="0"/>
        <v>0</v>
      </c>
      <c r="N14" s="664"/>
      <c r="CH14" s="3"/>
      <c r="CI14" s="7"/>
    </row>
    <row r="15" spans="1:87" ht="15">
      <c r="A15" s="166"/>
      <c r="B15" s="168"/>
      <c r="C15" s="168"/>
      <c r="D15" s="46"/>
      <c r="E15" s="46"/>
      <c r="F15" s="46"/>
      <c r="G15" s="330">
        <f t="shared" si="1"/>
        <v>0</v>
      </c>
      <c r="K15" s="7">
        <v>7</v>
      </c>
      <c r="L15">
        <f t="shared" si="0"/>
        <v>0</v>
      </c>
      <c r="CH15" s="3"/>
      <c r="CI15" s="7"/>
    </row>
    <row r="16" spans="1:86" ht="15">
      <c r="A16" s="166"/>
      <c r="B16" s="168"/>
      <c r="C16" s="168"/>
      <c r="D16" s="46"/>
      <c r="E16" s="46"/>
      <c r="F16" s="46"/>
      <c r="G16" s="330">
        <f t="shared" si="1"/>
        <v>0</v>
      </c>
      <c r="K16" s="7">
        <v>8</v>
      </c>
      <c r="L16">
        <f t="shared" si="0"/>
        <v>0</v>
      </c>
      <c r="CH16" s="3"/>
    </row>
    <row r="17" spans="1:86" ht="15">
      <c r="A17" s="166"/>
      <c r="B17" s="168"/>
      <c r="C17" s="168"/>
      <c r="D17" s="46"/>
      <c r="E17" s="46"/>
      <c r="F17" s="46"/>
      <c r="G17" s="330">
        <f t="shared" si="1"/>
        <v>0</v>
      </c>
      <c r="K17" s="7">
        <v>9</v>
      </c>
      <c r="L17">
        <f t="shared" si="0"/>
        <v>0</v>
      </c>
      <c r="CH17" s="3"/>
    </row>
    <row r="18" spans="1:86" ht="15">
      <c r="A18" s="166"/>
      <c r="B18" s="168"/>
      <c r="C18" s="168"/>
      <c r="D18" s="46"/>
      <c r="E18" s="46"/>
      <c r="F18" s="46"/>
      <c r="G18" s="330">
        <f t="shared" si="1"/>
        <v>0</v>
      </c>
      <c r="K18" s="7">
        <v>10</v>
      </c>
      <c r="L18">
        <f t="shared" si="0"/>
        <v>0</v>
      </c>
      <c r="CH18" s="3"/>
    </row>
    <row r="19" spans="1:86" ht="15">
      <c r="A19" s="166"/>
      <c r="B19" s="168"/>
      <c r="C19" s="168"/>
      <c r="D19" s="46"/>
      <c r="E19" s="46"/>
      <c r="F19" s="46"/>
      <c r="G19" s="330">
        <f t="shared" si="1"/>
        <v>0</v>
      </c>
      <c r="CH19" s="3"/>
    </row>
    <row r="20" spans="1:86" ht="15">
      <c r="A20" s="166"/>
      <c r="B20" s="168"/>
      <c r="C20" s="168"/>
      <c r="D20" s="46"/>
      <c r="E20" s="46"/>
      <c r="F20" s="46"/>
      <c r="G20" s="330">
        <f t="shared" si="1"/>
        <v>0</v>
      </c>
      <c r="K20">
        <f>SUM(L9:L18)</f>
        <v>0</v>
      </c>
      <c r="L20" t="s">
        <v>144</v>
      </c>
      <c r="CH20" s="3"/>
    </row>
    <row r="21" spans="1:86" ht="15.75" thickBot="1">
      <c r="A21" s="209"/>
      <c r="B21" s="210"/>
      <c r="C21" s="210"/>
      <c r="D21" s="211"/>
      <c r="E21" s="211"/>
      <c r="F21" s="211"/>
      <c r="G21" s="331">
        <f t="shared" si="1"/>
        <v>0</v>
      </c>
      <c r="CH21" s="3"/>
    </row>
    <row r="22" spans="1:86" ht="18.75" customHeight="1" thickBot="1">
      <c r="A22" s="694" t="s">
        <v>96</v>
      </c>
      <c r="B22" s="695"/>
      <c r="C22" s="695"/>
      <c r="D22" s="695"/>
      <c r="E22" s="695"/>
      <c r="F22" s="695"/>
      <c r="G22" s="696"/>
      <c r="CH22" s="3"/>
    </row>
    <row r="23" spans="1:86" ht="59.25" customHeight="1" thickBot="1">
      <c r="A23" s="32" t="s">
        <v>94</v>
      </c>
      <c r="B23" s="438" t="s">
        <v>32</v>
      </c>
      <c r="C23" s="33" t="s">
        <v>79</v>
      </c>
      <c r="D23" s="33" t="s">
        <v>169</v>
      </c>
      <c r="E23" s="33" t="s">
        <v>85</v>
      </c>
      <c r="F23" s="33" t="s">
        <v>170</v>
      </c>
      <c r="G23" s="332">
        <f>SUM(G24:G36)</f>
        <v>0</v>
      </c>
      <c r="CH23" s="3"/>
    </row>
    <row r="24" spans="1:86" ht="15">
      <c r="A24" s="170">
        <f aca="true" t="shared" si="2" ref="A24:D34">A9</f>
        <v>0</v>
      </c>
      <c r="B24" s="171">
        <f t="shared" si="2"/>
        <v>0</v>
      </c>
      <c r="C24" s="171">
        <f t="shared" si="2"/>
        <v>0</v>
      </c>
      <c r="D24" s="172">
        <f t="shared" si="2"/>
        <v>0</v>
      </c>
      <c r="E24" s="172">
        <f aca="true" t="shared" si="3" ref="E24:E36">E9*F9</f>
        <v>0</v>
      </c>
      <c r="F24" s="173">
        <v>0.2409</v>
      </c>
      <c r="G24" s="333">
        <f>ROUND(D24*E24*F24,0)</f>
        <v>0</v>
      </c>
      <c r="J24" s="54">
        <v>0.2409</v>
      </c>
      <c r="CH24" s="37"/>
    </row>
    <row r="25" spans="1:86" s="7" customFormat="1" ht="15">
      <c r="A25" s="170">
        <f t="shared" si="2"/>
        <v>0</v>
      </c>
      <c r="B25" s="171">
        <f t="shared" si="2"/>
        <v>0</v>
      </c>
      <c r="C25" s="171">
        <f t="shared" si="2"/>
        <v>0</v>
      </c>
      <c r="D25" s="172">
        <f t="shared" si="2"/>
        <v>0</v>
      </c>
      <c r="E25" s="172">
        <f t="shared" si="3"/>
        <v>0</v>
      </c>
      <c r="F25" s="173">
        <v>0.2409</v>
      </c>
      <c r="G25" s="333">
        <f>ROUND(D25*E25*F25,0)</f>
        <v>0</v>
      </c>
      <c r="J25" s="55">
        <v>0.3309</v>
      </c>
      <c r="CH25" s="37"/>
    </row>
    <row r="26" spans="1:10" s="7" customFormat="1" ht="15">
      <c r="A26" s="170">
        <f t="shared" si="2"/>
        <v>0</v>
      </c>
      <c r="B26" s="171">
        <f t="shared" si="2"/>
        <v>0</v>
      </c>
      <c r="C26" s="171">
        <f t="shared" si="2"/>
        <v>0</v>
      </c>
      <c r="D26" s="172">
        <f t="shared" si="2"/>
        <v>0</v>
      </c>
      <c r="E26" s="172">
        <f t="shared" si="3"/>
        <v>0</v>
      </c>
      <c r="F26" s="173"/>
      <c r="G26" s="333">
        <f aca="true" t="shared" si="4" ref="G26:G36">ROUND(D26*E26*F26,0)</f>
        <v>0</v>
      </c>
      <c r="J26" s="55">
        <v>0.18</v>
      </c>
    </row>
    <row r="27" spans="1:10" s="7" customFormat="1" ht="15">
      <c r="A27" s="170">
        <f t="shared" si="2"/>
        <v>0</v>
      </c>
      <c r="B27" s="171">
        <f t="shared" si="2"/>
        <v>0</v>
      </c>
      <c r="C27" s="171">
        <f t="shared" si="2"/>
        <v>0</v>
      </c>
      <c r="D27" s="172">
        <f t="shared" si="2"/>
        <v>0</v>
      </c>
      <c r="E27" s="172">
        <f t="shared" si="3"/>
        <v>0</v>
      </c>
      <c r="F27" s="173"/>
      <c r="G27" s="333">
        <f t="shared" si="4"/>
        <v>0</v>
      </c>
      <c r="J27" s="55">
        <v>0.514</v>
      </c>
    </row>
    <row r="28" spans="1:7" s="7" customFormat="1" ht="15">
      <c r="A28" s="170">
        <f t="shared" si="2"/>
        <v>0</v>
      </c>
      <c r="B28" s="171">
        <f t="shared" si="2"/>
        <v>0</v>
      </c>
      <c r="C28" s="171">
        <f t="shared" si="2"/>
        <v>0</v>
      </c>
      <c r="D28" s="172">
        <f t="shared" si="2"/>
        <v>0</v>
      </c>
      <c r="E28" s="172">
        <f t="shared" si="3"/>
        <v>0</v>
      </c>
      <c r="F28" s="173"/>
      <c r="G28" s="333">
        <f t="shared" si="4"/>
        <v>0</v>
      </c>
    </row>
    <row r="29" spans="1:7" s="7" customFormat="1" ht="15">
      <c r="A29" s="170">
        <f t="shared" si="2"/>
        <v>0</v>
      </c>
      <c r="B29" s="171">
        <f t="shared" si="2"/>
        <v>0</v>
      </c>
      <c r="C29" s="171">
        <f t="shared" si="2"/>
        <v>0</v>
      </c>
      <c r="D29" s="172">
        <f t="shared" si="2"/>
        <v>0</v>
      </c>
      <c r="E29" s="172">
        <f t="shared" si="3"/>
        <v>0</v>
      </c>
      <c r="F29" s="173"/>
      <c r="G29" s="333">
        <f t="shared" si="4"/>
        <v>0</v>
      </c>
    </row>
    <row r="30" spans="1:7" s="7" customFormat="1" ht="15">
      <c r="A30" s="170">
        <f t="shared" si="2"/>
        <v>0</v>
      </c>
      <c r="B30" s="171">
        <f t="shared" si="2"/>
        <v>0</v>
      </c>
      <c r="C30" s="171">
        <f t="shared" si="2"/>
        <v>0</v>
      </c>
      <c r="D30" s="172">
        <f t="shared" si="2"/>
        <v>0</v>
      </c>
      <c r="E30" s="172">
        <f t="shared" si="3"/>
        <v>0</v>
      </c>
      <c r="F30" s="173"/>
      <c r="G30" s="333">
        <f t="shared" si="4"/>
        <v>0</v>
      </c>
    </row>
    <row r="31" spans="1:7" s="7" customFormat="1" ht="15">
      <c r="A31" s="170">
        <f t="shared" si="2"/>
        <v>0</v>
      </c>
      <c r="B31" s="171">
        <f t="shared" si="2"/>
        <v>0</v>
      </c>
      <c r="C31" s="171">
        <f t="shared" si="2"/>
        <v>0</v>
      </c>
      <c r="D31" s="172">
        <f t="shared" si="2"/>
        <v>0</v>
      </c>
      <c r="E31" s="172">
        <f t="shared" si="3"/>
        <v>0</v>
      </c>
      <c r="F31" s="173"/>
      <c r="G31" s="333">
        <f t="shared" si="4"/>
        <v>0</v>
      </c>
    </row>
    <row r="32" spans="1:7" s="7" customFormat="1" ht="15">
      <c r="A32" s="170">
        <f t="shared" si="2"/>
        <v>0</v>
      </c>
      <c r="B32" s="171">
        <f t="shared" si="2"/>
        <v>0</v>
      </c>
      <c r="C32" s="171">
        <f t="shared" si="2"/>
        <v>0</v>
      </c>
      <c r="D32" s="172">
        <f t="shared" si="2"/>
        <v>0</v>
      </c>
      <c r="E32" s="172">
        <f t="shared" si="3"/>
        <v>0</v>
      </c>
      <c r="F32" s="173"/>
      <c r="G32" s="333">
        <f t="shared" si="4"/>
        <v>0</v>
      </c>
    </row>
    <row r="33" spans="1:7" ht="15">
      <c r="A33" s="170">
        <f t="shared" si="2"/>
        <v>0</v>
      </c>
      <c r="B33" s="171">
        <f t="shared" si="2"/>
        <v>0</v>
      </c>
      <c r="C33" s="171">
        <f t="shared" si="2"/>
        <v>0</v>
      </c>
      <c r="D33" s="172">
        <f t="shared" si="2"/>
        <v>0</v>
      </c>
      <c r="E33" s="172">
        <f t="shared" si="3"/>
        <v>0</v>
      </c>
      <c r="F33" s="173"/>
      <c r="G33" s="333">
        <f t="shared" si="4"/>
        <v>0</v>
      </c>
    </row>
    <row r="34" spans="1:7" ht="15">
      <c r="A34" s="170">
        <f t="shared" si="2"/>
        <v>0</v>
      </c>
      <c r="B34" s="171">
        <f t="shared" si="2"/>
        <v>0</v>
      </c>
      <c r="C34" s="171">
        <f t="shared" si="2"/>
        <v>0</v>
      </c>
      <c r="D34" s="172">
        <f t="shared" si="2"/>
        <v>0</v>
      </c>
      <c r="E34" s="172">
        <f t="shared" si="3"/>
        <v>0</v>
      </c>
      <c r="F34" s="173"/>
      <c r="G34" s="333">
        <f t="shared" si="4"/>
        <v>0</v>
      </c>
    </row>
    <row r="35" spans="1:7" ht="15">
      <c r="A35" s="170">
        <f aca="true" t="shared" si="5" ref="A35:D36">A20</f>
        <v>0</v>
      </c>
      <c r="B35" s="171">
        <f t="shared" si="5"/>
        <v>0</v>
      </c>
      <c r="C35" s="171">
        <f t="shared" si="5"/>
        <v>0</v>
      </c>
      <c r="D35" s="172">
        <f t="shared" si="5"/>
        <v>0</v>
      </c>
      <c r="E35" s="172">
        <f t="shared" si="3"/>
        <v>0</v>
      </c>
      <c r="F35" s="173"/>
      <c r="G35" s="333">
        <f t="shared" si="4"/>
        <v>0</v>
      </c>
    </row>
    <row r="36" spans="1:7" ht="15.75" thickBot="1">
      <c r="A36" s="174">
        <f t="shared" si="5"/>
        <v>0</v>
      </c>
      <c r="B36" s="175">
        <f t="shared" si="5"/>
        <v>0</v>
      </c>
      <c r="C36" s="175">
        <f t="shared" si="5"/>
        <v>0</v>
      </c>
      <c r="D36" s="176">
        <f t="shared" si="5"/>
        <v>0</v>
      </c>
      <c r="E36" s="176">
        <f t="shared" si="3"/>
        <v>0</v>
      </c>
      <c r="F36" s="177"/>
      <c r="G36" s="334">
        <f t="shared" si="4"/>
        <v>0</v>
      </c>
    </row>
    <row r="37" ht="15">
      <c r="G37" s="15"/>
    </row>
    <row r="38" spans="1:7" ht="27.75" customHeight="1">
      <c r="A38" s="688" t="s">
        <v>171</v>
      </c>
      <c r="B38" s="688"/>
      <c r="C38" s="688"/>
      <c r="D38" s="688"/>
      <c r="E38" s="688"/>
      <c r="F38" s="688"/>
      <c r="G38" s="688"/>
    </row>
    <row r="39" spans="1:7" ht="22.5" customHeight="1">
      <c r="A39" s="688"/>
      <c r="B39" s="688"/>
      <c r="C39" s="688"/>
      <c r="D39" s="688"/>
      <c r="E39" s="688"/>
      <c r="F39" s="688"/>
      <c r="G39" s="688"/>
    </row>
    <row r="40" spans="1:7" ht="30.75" customHeight="1">
      <c r="A40" s="688" t="s">
        <v>159</v>
      </c>
      <c r="B40" s="688"/>
      <c r="C40" s="688"/>
      <c r="D40" s="688"/>
      <c r="E40" s="688"/>
      <c r="F40" s="688"/>
      <c r="G40" s="688"/>
    </row>
    <row r="41" ht="15">
      <c r="G41" s="15"/>
    </row>
    <row r="42" spans="1:7" ht="15" customHeight="1">
      <c r="A42" s="690" t="s">
        <v>156</v>
      </c>
      <c r="B42" s="690"/>
      <c r="C42" s="690"/>
      <c r="D42" s="690"/>
      <c r="E42" s="690"/>
      <c r="F42" s="690"/>
      <c r="G42" s="690"/>
    </row>
    <row r="43" spans="2:7" ht="15.75" customHeight="1" thickBot="1">
      <c r="B43" s="151"/>
      <c r="C43" s="151"/>
      <c r="D43" s="151"/>
      <c r="E43" s="151"/>
      <c r="F43" s="151"/>
      <c r="G43" s="151"/>
    </row>
    <row r="44" spans="1:7" ht="15.75">
      <c r="A44" s="152"/>
      <c r="B44" s="153" t="s">
        <v>124</v>
      </c>
      <c r="C44" s="153" t="s">
        <v>125</v>
      </c>
      <c r="D44" s="163" t="s">
        <v>125</v>
      </c>
      <c r="E44" s="94"/>
      <c r="F44" s="94"/>
      <c r="G44" s="94"/>
    </row>
    <row r="45" spans="1:7" ht="21" customHeight="1">
      <c r="A45" s="155" t="s">
        <v>0</v>
      </c>
      <c r="B45" s="110">
        <v>1100</v>
      </c>
      <c r="C45" s="110" t="s">
        <v>131</v>
      </c>
      <c r="D45" s="337">
        <f>G8</f>
        <v>0</v>
      </c>
      <c r="E45" s="94"/>
      <c r="F45" s="94"/>
      <c r="G45" s="94"/>
    </row>
    <row r="46" spans="1:7" ht="16.5" thickBot="1">
      <c r="A46" s="156" t="s">
        <v>0</v>
      </c>
      <c r="B46" s="157">
        <v>1200</v>
      </c>
      <c r="C46" s="157" t="s">
        <v>132</v>
      </c>
      <c r="D46" s="498">
        <f>G23</f>
        <v>0</v>
      </c>
      <c r="E46" s="94"/>
      <c r="F46" s="94"/>
      <c r="G46" s="94"/>
    </row>
    <row r="47" spans="3:7" ht="24.75" customHeight="1">
      <c r="C47" s="94"/>
      <c r="D47" s="94"/>
      <c r="E47" s="94"/>
      <c r="F47" s="94"/>
      <c r="G47" s="94"/>
    </row>
    <row r="48" spans="3:7" ht="15.75">
      <c r="C48" s="94"/>
      <c r="D48" s="94"/>
      <c r="E48" s="94"/>
      <c r="F48" s="94"/>
      <c r="G48" s="94"/>
    </row>
    <row r="49" spans="3:7" ht="49.5" customHeight="1">
      <c r="C49" s="689"/>
      <c r="D49" s="689"/>
      <c r="E49" s="689"/>
      <c r="F49" s="689"/>
      <c r="G49" s="689"/>
    </row>
    <row r="50" spans="3:7" ht="15.75">
      <c r="C50" s="689"/>
      <c r="D50" s="689"/>
      <c r="E50" s="689"/>
      <c r="F50" s="689"/>
      <c r="G50" s="689"/>
    </row>
    <row r="51" spans="3:7" ht="30" customHeight="1">
      <c r="C51" s="689"/>
      <c r="D51" s="689"/>
      <c r="E51" s="689"/>
      <c r="F51" s="689"/>
      <c r="G51" s="689"/>
    </row>
    <row r="52" spans="3:7" ht="30" customHeight="1">
      <c r="C52" s="689"/>
      <c r="D52" s="689"/>
      <c r="E52" s="689"/>
      <c r="F52" s="689"/>
      <c r="G52" s="689"/>
    </row>
    <row r="53" spans="3:7" ht="15.75">
      <c r="C53" s="689"/>
      <c r="D53" s="689"/>
      <c r="E53" s="689"/>
      <c r="F53" s="689"/>
      <c r="G53" s="689"/>
    </row>
    <row r="54" spans="3:7" ht="30" customHeight="1">
      <c r="C54" s="689"/>
      <c r="D54" s="689"/>
      <c r="E54" s="689"/>
      <c r="F54" s="689"/>
      <c r="G54" s="689"/>
    </row>
  </sheetData>
  <sheetProtection password="DEDD" sheet="1" objects="1" scenarios="1" formatCells="0" formatColumns="0" formatRows="0"/>
  <mergeCells count="17">
    <mergeCell ref="N6:N14"/>
    <mergeCell ref="A7:G7"/>
    <mergeCell ref="A22:G22"/>
    <mergeCell ref="A1:G1"/>
    <mergeCell ref="A2:G2"/>
    <mergeCell ref="A3:G3"/>
    <mergeCell ref="C6:F6"/>
    <mergeCell ref="B5:F5"/>
    <mergeCell ref="A38:G39"/>
    <mergeCell ref="A40:G40"/>
    <mergeCell ref="C54:G54"/>
    <mergeCell ref="C52:G52"/>
    <mergeCell ref="C51:G51"/>
    <mergeCell ref="C50:G50"/>
    <mergeCell ref="C53:G53"/>
    <mergeCell ref="A42:G42"/>
    <mergeCell ref="C49:G49"/>
  </mergeCells>
  <dataValidations count="3">
    <dataValidation type="textLength" operator="equal" allowBlank="1" showInputMessage="1" showErrorMessage="1" sqref="A24:A36">
      <formula1>A9</formula1>
    </dataValidation>
    <dataValidation type="list" allowBlank="1" showInputMessage="1" showErrorMessage="1" sqref="F24:F36">
      <formula1>$J$24:$J$28</formula1>
    </dataValidation>
    <dataValidation type="list" allowBlank="1" showInputMessage="1" showErrorMessage="1" sqref="A9:A21">
      <formula1>$K$8:$K$18</formula1>
    </dataValidation>
  </dataValidations>
  <hyperlinks>
    <hyperlink ref="A5" location="'Kopējais budžets'!A1" display="A"/>
  </hyperlinks>
  <printOptions horizontalCentered="1"/>
  <pageMargins left="0.3937007874015748" right="0.3937007874015748" top="0.7874015748031497" bottom="0.7874015748031497" header="0.5118110236220472" footer="0.5118110236220472"/>
  <pageSetup horizontalDpi="600" verticalDpi="600" orientation="portrait" paperSize="9" scale="88" r:id="rId1"/>
  <headerFooter alignWithMargins="0">
    <oddHeader>&amp;R&amp;D</oddHeader>
    <oddFooter>&amp;R5.4. Personāla izmaksas
____</oddFooter>
  </headerFooter>
</worksheet>
</file>

<file path=xl/worksheets/sheet5.xml><?xml version="1.0" encoding="utf-8"?>
<worksheet xmlns="http://schemas.openxmlformats.org/spreadsheetml/2006/main" xmlns:r="http://schemas.openxmlformats.org/officeDocument/2006/relationships">
  <dimension ref="A1:M52"/>
  <sheetViews>
    <sheetView view="pageBreakPreview" zoomScaleSheetLayoutView="100" workbookViewId="0" topLeftCell="A1">
      <selection activeCell="C20" sqref="C20"/>
    </sheetView>
  </sheetViews>
  <sheetFormatPr defaultColWidth="9.140625" defaultRowHeight="12.75"/>
  <cols>
    <col min="1" max="1" width="8.7109375" style="8" customWidth="1"/>
    <col min="2" max="2" width="23.00390625" style="8" customWidth="1"/>
    <col min="3" max="3" width="25.28125" style="8" customWidth="1"/>
    <col min="4" max="4" width="10.421875" style="8" customWidth="1"/>
    <col min="5" max="5" width="11.57421875" style="8" customWidth="1"/>
    <col min="6" max="6" width="18.8515625" style="8" customWidth="1"/>
    <col min="7" max="7" width="12.28125" style="8" customWidth="1"/>
    <col min="8" max="8" width="10.8515625" style="8" customWidth="1"/>
    <col min="9" max="9" width="10.8515625" style="0" hidden="1" customWidth="1"/>
    <col min="10" max="11" width="9.140625" style="0" hidden="1" customWidth="1"/>
    <col min="13" max="13" width="38.140625" style="0" customWidth="1"/>
  </cols>
  <sheetData>
    <row r="1" spans="1:7" ht="15.75">
      <c r="A1" s="653" t="str">
        <f>'Kopējais budžets'!A1:C1</f>
        <v>Izvēlēties fondu</v>
      </c>
      <c r="B1" s="697"/>
      <c r="C1" s="654"/>
      <c r="D1" s="654"/>
      <c r="E1" s="654"/>
      <c r="F1" s="654"/>
      <c r="G1" s="648"/>
    </row>
    <row r="2" spans="1:12" ht="24.75" customHeight="1">
      <c r="A2" s="641" t="str">
        <f>'Kopējais budžets'!A2:C2</f>
        <v>Ierakstīt projekta nosaukumu</v>
      </c>
      <c r="B2" s="698"/>
      <c r="C2" s="642"/>
      <c r="D2" s="642"/>
      <c r="E2" s="642"/>
      <c r="F2" s="642"/>
      <c r="G2" s="643"/>
      <c r="K2" s="1" t="s">
        <v>143</v>
      </c>
      <c r="L2" s="1"/>
    </row>
    <row r="3" spans="1:12" ht="16.5" thickBot="1">
      <c r="A3" s="644" t="str">
        <f>'Kopējais budžets'!A3:C3</f>
        <v>Ierakstīt projekta iesniedzēja institūcijas nosaukumu</v>
      </c>
      <c r="B3" s="699"/>
      <c r="C3" s="645"/>
      <c r="D3" s="645"/>
      <c r="E3" s="645"/>
      <c r="F3" s="645"/>
      <c r="G3" s="646"/>
      <c r="K3" s="1" t="s">
        <v>127</v>
      </c>
      <c r="L3" s="1"/>
    </row>
    <row r="4" spans="1:11" ht="16.5" thickBot="1">
      <c r="A4" s="9"/>
      <c r="B4" s="9"/>
      <c r="C4" s="9"/>
      <c r="D4" s="9"/>
      <c r="E4" s="9"/>
      <c r="F4" s="9"/>
      <c r="G4" s="9"/>
      <c r="H4" s="9"/>
      <c r="K4" t="s">
        <v>128</v>
      </c>
    </row>
    <row r="5" spans="1:8" ht="16.5" thickBot="1">
      <c r="A5" s="513" t="s">
        <v>1</v>
      </c>
      <c r="B5" s="701" t="s">
        <v>223</v>
      </c>
      <c r="C5" s="702"/>
      <c r="D5" s="702"/>
      <c r="E5" s="702"/>
      <c r="F5" s="703"/>
      <c r="G5" s="516" t="s">
        <v>35</v>
      </c>
      <c r="H5" s="21"/>
    </row>
    <row r="6" spans="1:13" ht="16.5" thickBot="1">
      <c r="A6" s="22"/>
      <c r="B6" s="39"/>
      <c r="C6" s="709"/>
      <c r="D6" s="700"/>
      <c r="E6" s="700"/>
      <c r="F6" s="39"/>
      <c r="G6" s="296">
        <f>ROUND(G9+G24+G32,0)</f>
        <v>0</v>
      </c>
      <c r="M6" s="647" t="s">
        <v>190</v>
      </c>
    </row>
    <row r="7" spans="7:13" ht="15.75" thickBot="1">
      <c r="G7" s="57"/>
      <c r="H7" s="21"/>
      <c r="I7" s="6"/>
      <c r="M7" s="710"/>
    </row>
    <row r="8" spans="1:13" ht="49.5" customHeight="1" thickBot="1">
      <c r="A8" s="48" t="s">
        <v>94</v>
      </c>
      <c r="B8" s="33" t="s">
        <v>51</v>
      </c>
      <c r="C8" s="33" t="s">
        <v>166</v>
      </c>
      <c r="D8" s="33" t="s">
        <v>33</v>
      </c>
      <c r="E8" s="33" t="s">
        <v>34</v>
      </c>
      <c r="F8" s="33" t="s">
        <v>155</v>
      </c>
      <c r="G8" s="34" t="s">
        <v>35</v>
      </c>
      <c r="M8" s="710"/>
    </row>
    <row r="9" spans="1:13" ht="16.5" thickBot="1">
      <c r="A9" s="714" t="s">
        <v>134</v>
      </c>
      <c r="B9" s="715"/>
      <c r="C9" s="715"/>
      <c r="D9" s="715"/>
      <c r="E9" s="715"/>
      <c r="F9" s="715"/>
      <c r="G9" s="578">
        <f>SUM(G10:G23)</f>
        <v>0</v>
      </c>
      <c r="H9" s="447" t="s">
        <v>143</v>
      </c>
      <c r="I9">
        <v>1</v>
      </c>
      <c r="J9">
        <f>IF($A$10=I9,$G$10,0)+IF($A$11=I9,$G$11,0)+IF($A$12=I9,$G$12,0)+IF($A$13=I9,$G$13,0)+IF($A$14=I9,$G$14,0)+IF($A$15=I9,$G$15,0)+IF($A$16=I9,$G$16,0)+IF($A$17=I9,$G$17,0)+IF($A$18=I9,$G$18,0)+IF($A$19=I9,$G$19,0)+IF($A$20=I9,$G$20,0)+IF($A$21=I9,$G$21,0)+IF($A$22=I9,$G$22,0)+IF($A$23=I9,$G$23,0)+IF($A$25=I9,$G$25,0)+IF($A$26=I9,$G$26,0)+IF($A$27=I9,$G$27,0)+IF($A$28=I9,$G$28,0)+IF($A$29=I9,$G$29,0)+IF($A$30=I9,$G$30,0)+IF($A$31=I9,$G$31,0)+IF($A$33=I9,$G$33,0)+IF($A$34=I9,$G$34,0)+IF($A$35=I9,$G$35,0)+IF($A$36=I9,$G$36,0)+IF($A$37=I9,$G$37,0)+IF($A$38=I9,$G$38,0)+IF($A$39=I9,$G$39,0)</f>
        <v>0</v>
      </c>
      <c r="M9" s="710"/>
    </row>
    <row r="10" spans="1:13" ht="15" customHeight="1">
      <c r="A10" s="206"/>
      <c r="B10" s="437"/>
      <c r="C10" s="568"/>
      <c r="D10" s="490"/>
      <c r="E10" s="528"/>
      <c r="F10" s="619"/>
      <c r="G10" s="364">
        <f>D10*E10</f>
        <v>0</v>
      </c>
      <c r="H10" s="447"/>
      <c r="I10">
        <v>2</v>
      </c>
      <c r="J10">
        <f aca="true" t="shared" si="0" ref="J10:J18">IF($A$10=I10,$G$10,0)+IF($A$11=I10,$G$11,0)+IF($A$12=I10,$G$12,0)+IF($A$13=I10,$G$13,0)+IF($A$14=I10,$G$14,0)+IF($A$15=I10,$G$15,0)+IF($A$16=I10,$G$16,0)+IF($A$17=I10,$G$17,0)+IF($A$18=I10,$G$18,0)+IF($A$19=I10,$G$19,0)+IF($A$20=I10,$G$20,0)+IF($A$21=I10,$G$21,0)+IF($A$22=I10,$G$22,0)+IF($A$23=I10,$G$23,0)+IF($A$25=I10,$G$25,0)+IF($A$26=I10,$G$26,0)+IF($A$27=I10,$G$27,0)+IF($A$28=I10,$G$28,0)+IF($A$29=I10,$G$29,0)+IF($A$30=I10,$G$30,0)+IF($A$31=I10,$G$31,0)+IF($A$33=I10,$G$33,0)+IF($A$34=I10,$G$34,0)+IF($A$35=I10,$G$35,0)+IF($A$36=I10,$G$36,0)+IF($A$37=I10,$G$37,0)+IF($A$38=I10,$G$38,0)+IF($A$39=I10,$G$39,0)</f>
        <v>0</v>
      </c>
      <c r="M10" s="710"/>
    </row>
    <row r="11" spans="1:13" ht="15" customHeight="1">
      <c r="A11" s="301"/>
      <c r="B11" s="45"/>
      <c r="C11" s="569"/>
      <c r="D11" s="285"/>
      <c r="E11" s="285"/>
      <c r="F11" s="620"/>
      <c r="G11" s="298">
        <f aca="true" t="shared" si="1" ref="G11:G23">D11*E11</f>
        <v>0</v>
      </c>
      <c r="H11" s="447"/>
      <c r="I11">
        <v>3</v>
      </c>
      <c r="J11">
        <f t="shared" si="0"/>
        <v>0</v>
      </c>
      <c r="M11" s="710"/>
    </row>
    <row r="12" spans="1:13" ht="15" customHeight="1">
      <c r="A12" s="301"/>
      <c r="B12" s="45"/>
      <c r="C12" s="569"/>
      <c r="D12" s="285"/>
      <c r="E12" s="285"/>
      <c r="F12" s="620"/>
      <c r="G12" s="298">
        <f t="shared" si="1"/>
        <v>0</v>
      </c>
      <c r="H12" s="447"/>
      <c r="I12">
        <v>4</v>
      </c>
      <c r="J12">
        <f t="shared" si="0"/>
        <v>0</v>
      </c>
      <c r="M12" s="710"/>
    </row>
    <row r="13" spans="1:13" ht="15" customHeight="1">
      <c r="A13" s="301"/>
      <c r="B13" s="45"/>
      <c r="C13" s="570"/>
      <c r="D13" s="285"/>
      <c r="E13" s="285"/>
      <c r="F13" s="620"/>
      <c r="G13" s="298">
        <f t="shared" si="1"/>
        <v>0</v>
      </c>
      <c r="H13" s="447"/>
      <c r="I13">
        <v>5</v>
      </c>
      <c r="J13">
        <f t="shared" si="0"/>
        <v>0</v>
      </c>
      <c r="M13" s="710"/>
    </row>
    <row r="14" spans="1:13" ht="15" customHeight="1">
      <c r="A14" s="301"/>
      <c r="B14" s="45"/>
      <c r="C14" s="569"/>
      <c r="D14" s="285"/>
      <c r="E14" s="285"/>
      <c r="F14" s="620"/>
      <c r="G14" s="298">
        <f t="shared" si="1"/>
        <v>0</v>
      </c>
      <c r="H14" s="447"/>
      <c r="I14">
        <v>6</v>
      </c>
      <c r="J14">
        <f t="shared" si="0"/>
        <v>0</v>
      </c>
      <c r="M14" s="710"/>
    </row>
    <row r="15" spans="1:13" ht="15" customHeight="1">
      <c r="A15" s="301"/>
      <c r="B15" s="45"/>
      <c r="C15" s="569"/>
      <c r="D15" s="285"/>
      <c r="E15" s="285"/>
      <c r="F15" s="620"/>
      <c r="G15" s="298">
        <f t="shared" si="1"/>
        <v>0</v>
      </c>
      <c r="H15" s="447"/>
      <c r="I15">
        <v>7</v>
      </c>
      <c r="J15">
        <f t="shared" si="0"/>
        <v>0</v>
      </c>
      <c r="M15" s="710"/>
    </row>
    <row r="16" spans="1:13" ht="15" customHeight="1">
      <c r="A16" s="301"/>
      <c r="B16" s="45"/>
      <c r="C16" s="570"/>
      <c r="D16" s="285"/>
      <c r="E16" s="285"/>
      <c r="F16" s="620"/>
      <c r="G16" s="298">
        <f t="shared" si="1"/>
        <v>0</v>
      </c>
      <c r="H16" s="447"/>
      <c r="I16">
        <v>8</v>
      </c>
      <c r="J16">
        <f t="shared" si="0"/>
        <v>0</v>
      </c>
      <c r="M16" s="710"/>
    </row>
    <row r="17" spans="1:13" ht="15" customHeight="1">
      <c r="A17" s="301"/>
      <c r="B17" s="45"/>
      <c r="C17" s="569"/>
      <c r="D17" s="285"/>
      <c r="E17" s="285"/>
      <c r="F17" s="620"/>
      <c r="G17" s="298">
        <f t="shared" si="1"/>
        <v>0</v>
      </c>
      <c r="H17" s="447"/>
      <c r="I17">
        <v>9</v>
      </c>
      <c r="J17">
        <f t="shared" si="0"/>
        <v>0</v>
      </c>
      <c r="M17" s="710"/>
    </row>
    <row r="18" spans="1:13" ht="15" customHeight="1">
      <c r="A18" s="301"/>
      <c r="B18" s="45"/>
      <c r="C18" s="569"/>
      <c r="D18" s="285"/>
      <c r="E18" s="285"/>
      <c r="F18" s="620"/>
      <c r="G18" s="298">
        <f t="shared" si="1"/>
        <v>0</v>
      </c>
      <c r="H18" s="447"/>
      <c r="I18">
        <v>10</v>
      </c>
      <c r="J18">
        <f t="shared" si="0"/>
        <v>0</v>
      </c>
      <c r="M18" s="710"/>
    </row>
    <row r="19" spans="1:13" ht="15" customHeight="1">
      <c r="A19" s="301"/>
      <c r="B19" s="45"/>
      <c r="C19" s="569"/>
      <c r="D19" s="285"/>
      <c r="E19" s="285"/>
      <c r="F19" s="620"/>
      <c r="G19" s="298">
        <f t="shared" si="1"/>
        <v>0</v>
      </c>
      <c r="H19" s="447"/>
      <c r="J19" t="s">
        <v>144</v>
      </c>
      <c r="K19">
        <f>SUM(J9:J18)</f>
        <v>0</v>
      </c>
      <c r="M19" s="710"/>
    </row>
    <row r="20" spans="1:13" ht="15" customHeight="1">
      <c r="A20" s="301"/>
      <c r="B20" s="45"/>
      <c r="C20" s="569"/>
      <c r="D20" s="285"/>
      <c r="E20" s="285"/>
      <c r="F20" s="620"/>
      <c r="G20" s="298">
        <f t="shared" si="1"/>
        <v>0</v>
      </c>
      <c r="H20" s="447"/>
      <c r="M20" s="710"/>
    </row>
    <row r="21" spans="1:13" ht="15" customHeight="1">
      <c r="A21" s="301"/>
      <c r="B21" s="45"/>
      <c r="C21" s="134"/>
      <c r="D21" s="285"/>
      <c r="E21" s="285"/>
      <c r="F21" s="620"/>
      <c r="G21" s="298">
        <f t="shared" si="1"/>
        <v>0</v>
      </c>
      <c r="H21" s="447"/>
      <c r="M21" s="710"/>
    </row>
    <row r="22" spans="1:13" ht="15">
      <c r="A22" s="301"/>
      <c r="B22" s="45"/>
      <c r="C22" s="134"/>
      <c r="D22" s="285"/>
      <c r="E22" s="285"/>
      <c r="F22" s="620"/>
      <c r="G22" s="298">
        <f t="shared" si="1"/>
        <v>0</v>
      </c>
      <c r="H22" s="447"/>
      <c r="M22" s="710"/>
    </row>
    <row r="23" spans="1:13" ht="15.75" thickBot="1">
      <c r="A23" s="302"/>
      <c r="B23" s="566"/>
      <c r="C23" s="135"/>
      <c r="D23" s="303"/>
      <c r="E23" s="303"/>
      <c r="F23" s="621"/>
      <c r="G23" s="299">
        <f t="shared" si="1"/>
        <v>0</v>
      </c>
      <c r="H23" s="447"/>
      <c r="M23" s="710"/>
    </row>
    <row r="24" spans="1:8" ht="16.5" thickBot="1">
      <c r="A24" s="711" t="s">
        <v>135</v>
      </c>
      <c r="B24" s="712"/>
      <c r="C24" s="712"/>
      <c r="D24" s="712"/>
      <c r="E24" s="712"/>
      <c r="F24" s="713"/>
      <c r="G24" s="622">
        <f>SUM(G25:G31)</f>
        <v>0</v>
      </c>
      <c r="H24" s="447" t="s">
        <v>143</v>
      </c>
    </row>
    <row r="25" spans="1:8" ht="15">
      <c r="A25" s="188"/>
      <c r="B25" s="179"/>
      <c r="C25" s="133"/>
      <c r="D25" s="284"/>
      <c r="E25" s="284"/>
      <c r="F25" s="183"/>
      <c r="G25" s="335">
        <f>D25*E25</f>
        <v>0</v>
      </c>
      <c r="H25" s="447"/>
    </row>
    <row r="26" spans="1:8" ht="15">
      <c r="A26" s="182"/>
      <c r="B26" s="180"/>
      <c r="C26" s="134"/>
      <c r="D26" s="285"/>
      <c r="E26" s="285"/>
      <c r="F26" s="184"/>
      <c r="G26" s="335">
        <f aca="true" t="shared" si="2" ref="G26:G31">D26*E26</f>
        <v>0</v>
      </c>
      <c r="H26" s="447"/>
    </row>
    <row r="27" spans="1:8" ht="15">
      <c r="A27" s="182"/>
      <c r="B27" s="180"/>
      <c r="C27" s="134"/>
      <c r="D27" s="285"/>
      <c r="E27" s="285"/>
      <c r="F27" s="184"/>
      <c r="G27" s="335">
        <f t="shared" si="2"/>
        <v>0</v>
      </c>
      <c r="H27" s="447"/>
    </row>
    <row r="28" spans="1:8" ht="15">
      <c r="A28" s="182"/>
      <c r="B28" s="180"/>
      <c r="C28" s="134"/>
      <c r="D28" s="285"/>
      <c r="E28" s="285"/>
      <c r="F28" s="184"/>
      <c r="G28" s="335">
        <f t="shared" si="2"/>
        <v>0</v>
      </c>
      <c r="H28" s="447"/>
    </row>
    <row r="29" spans="1:8" ht="15">
      <c r="A29" s="182"/>
      <c r="B29" s="180"/>
      <c r="C29" s="134"/>
      <c r="D29" s="285"/>
      <c r="E29" s="285"/>
      <c r="F29" s="184"/>
      <c r="G29" s="335">
        <f t="shared" si="2"/>
        <v>0</v>
      </c>
      <c r="H29" s="447"/>
    </row>
    <row r="30" spans="1:8" ht="15">
      <c r="A30" s="182"/>
      <c r="B30" s="180"/>
      <c r="C30" s="134"/>
      <c r="D30" s="285"/>
      <c r="E30" s="285"/>
      <c r="F30" s="184"/>
      <c r="G30" s="335">
        <f t="shared" si="2"/>
        <v>0</v>
      </c>
      <c r="H30" s="447"/>
    </row>
    <row r="31" spans="1:8" ht="15.75" thickBot="1">
      <c r="A31" s="182"/>
      <c r="B31" s="181"/>
      <c r="C31" s="80"/>
      <c r="D31" s="286"/>
      <c r="E31" s="286"/>
      <c r="F31" s="187"/>
      <c r="G31" s="335">
        <f t="shared" si="2"/>
        <v>0</v>
      </c>
      <c r="H31" s="447"/>
    </row>
    <row r="32" spans="1:8" ht="16.5" thickBot="1">
      <c r="A32" s="716" t="s">
        <v>50</v>
      </c>
      <c r="B32" s="717"/>
      <c r="C32" s="717"/>
      <c r="D32" s="717"/>
      <c r="E32" s="717"/>
      <c r="F32" s="718"/>
      <c r="G32" s="336">
        <f>SUM(G33:G39)</f>
        <v>0</v>
      </c>
      <c r="H32" s="447" t="s">
        <v>143</v>
      </c>
    </row>
    <row r="33" spans="1:8" ht="15">
      <c r="A33" s="206"/>
      <c r="B33" s="436"/>
      <c r="C33" s="437"/>
      <c r="D33" s="208"/>
      <c r="E33" s="208"/>
      <c r="F33" s="623"/>
      <c r="G33" s="364">
        <f>D33*E33</f>
        <v>0</v>
      </c>
      <c r="H33" s="447"/>
    </row>
    <row r="34" spans="1:8" ht="15">
      <c r="A34" s="166"/>
      <c r="B34" s="180"/>
      <c r="C34" s="134"/>
      <c r="D34" s="46"/>
      <c r="E34" s="46"/>
      <c r="F34" s="184"/>
      <c r="G34" s="335">
        <f aca="true" t="shared" si="3" ref="G34:G39">D34*E34</f>
        <v>0</v>
      </c>
      <c r="H34" s="447"/>
    </row>
    <row r="35" spans="1:8" ht="15">
      <c r="A35" s="166"/>
      <c r="B35" s="180"/>
      <c r="C35" s="134"/>
      <c r="D35" s="46"/>
      <c r="E35" s="46"/>
      <c r="F35" s="184"/>
      <c r="G35" s="335">
        <f t="shared" si="3"/>
        <v>0</v>
      </c>
      <c r="H35" s="447"/>
    </row>
    <row r="36" spans="1:8" ht="15">
      <c r="A36" s="166"/>
      <c r="B36" s="180"/>
      <c r="C36" s="134"/>
      <c r="D36" s="46"/>
      <c r="E36" s="46"/>
      <c r="F36" s="184"/>
      <c r="G36" s="335">
        <f t="shared" si="3"/>
        <v>0</v>
      </c>
      <c r="H36" s="447"/>
    </row>
    <row r="37" spans="1:8" ht="15">
      <c r="A37" s="166"/>
      <c r="B37" s="180"/>
      <c r="C37" s="134"/>
      <c r="D37" s="46"/>
      <c r="E37" s="46"/>
      <c r="F37" s="184"/>
      <c r="G37" s="335">
        <f t="shared" si="3"/>
        <v>0</v>
      </c>
      <c r="H37" s="447"/>
    </row>
    <row r="38" spans="1:8" ht="15">
      <c r="A38" s="166"/>
      <c r="B38" s="180"/>
      <c r="C38" s="134"/>
      <c r="D38" s="46"/>
      <c r="E38" s="46"/>
      <c r="F38" s="184"/>
      <c r="G38" s="335">
        <f t="shared" si="3"/>
        <v>0</v>
      </c>
      <c r="H38" s="447"/>
    </row>
    <row r="39" spans="1:8" ht="15.75" thickBot="1">
      <c r="A39" s="209"/>
      <c r="B39" s="185"/>
      <c r="C39" s="135"/>
      <c r="D39" s="211"/>
      <c r="E39" s="211"/>
      <c r="F39" s="186"/>
      <c r="G39" s="381">
        <f t="shared" si="3"/>
        <v>0</v>
      </c>
      <c r="H39" s="447"/>
    </row>
    <row r="41" spans="1:7" ht="45" customHeight="1">
      <c r="A41" s="704" t="s">
        <v>172</v>
      </c>
      <c r="B41" s="704"/>
      <c r="C41" s="704"/>
      <c r="D41" s="704"/>
      <c r="E41" s="704"/>
      <c r="F41" s="704"/>
      <c r="G41" s="704"/>
    </row>
    <row r="42" spans="1:7" ht="43.5" customHeight="1">
      <c r="A42" s="704"/>
      <c r="B42" s="704"/>
      <c r="C42" s="704"/>
      <c r="D42" s="704"/>
      <c r="E42" s="704"/>
      <c r="F42" s="704"/>
      <c r="G42" s="704"/>
    </row>
    <row r="43" spans="1:7" ht="15">
      <c r="A43" s="448"/>
      <c r="B43" s="448"/>
      <c r="C43" s="448"/>
      <c r="D43" s="448"/>
      <c r="E43" s="448"/>
      <c r="F43" s="448"/>
      <c r="G43" s="448"/>
    </row>
    <row r="44" spans="1:7" ht="15" customHeight="1">
      <c r="A44" s="705" t="s">
        <v>149</v>
      </c>
      <c r="B44" s="705"/>
      <c r="C44" s="705"/>
      <c r="D44" s="705"/>
      <c r="E44" s="705"/>
      <c r="F44" s="705"/>
      <c r="G44" s="705"/>
    </row>
    <row r="45" spans="1:7" ht="31.5" customHeight="1">
      <c r="A45" s="706" t="s">
        <v>192</v>
      </c>
      <c r="B45" s="707"/>
      <c r="C45" s="707"/>
      <c r="D45" s="707"/>
      <c r="E45" s="707"/>
      <c r="F45" s="707"/>
      <c r="G45" s="708"/>
    </row>
    <row r="46" spans="1:7" ht="15">
      <c r="A46" s="129"/>
      <c r="B46" s="129"/>
      <c r="C46" s="129"/>
      <c r="D46" s="129"/>
      <c r="E46" s="129"/>
      <c r="F46" s="129"/>
      <c r="G46" s="129"/>
    </row>
    <row r="47" ht="15.75" thickBot="1"/>
    <row r="48" spans="1:4" ht="15">
      <c r="A48" s="158"/>
      <c r="B48" s="159" t="s">
        <v>124</v>
      </c>
      <c r="C48" s="159" t="s">
        <v>125</v>
      </c>
      <c r="D48" s="154" t="s">
        <v>126</v>
      </c>
    </row>
    <row r="49" spans="1:4" ht="15">
      <c r="A49" s="155" t="s">
        <v>1</v>
      </c>
      <c r="B49" s="103">
        <v>5000</v>
      </c>
      <c r="C49" s="103" t="s">
        <v>137</v>
      </c>
      <c r="D49" s="337">
        <f>G9+G24</f>
        <v>0</v>
      </c>
    </row>
    <row r="50" spans="1:4" ht="15">
      <c r="A50" s="155"/>
      <c r="B50" s="103"/>
      <c r="C50" s="103" t="s">
        <v>133</v>
      </c>
      <c r="D50" s="337">
        <f>IF(H9=K3,G9*21%/121%,0)+IF(H24=K3,G24*21%/121%,0)</f>
        <v>0</v>
      </c>
    </row>
    <row r="51" spans="1:4" ht="15">
      <c r="A51" s="155" t="s">
        <v>1</v>
      </c>
      <c r="B51" s="103">
        <v>2200</v>
      </c>
      <c r="C51" s="103" t="s">
        <v>136</v>
      </c>
      <c r="D51" s="337">
        <f>G32</f>
        <v>0</v>
      </c>
    </row>
    <row r="52" spans="1:4" ht="15.75" thickBot="1">
      <c r="A52" s="160"/>
      <c r="B52" s="161"/>
      <c r="C52" s="161" t="s">
        <v>133</v>
      </c>
      <c r="D52" s="618">
        <f>IF(H32=K3,G32*21/121,0)</f>
        <v>0</v>
      </c>
    </row>
  </sheetData>
  <sheetProtection password="DEDD" sheet="1" objects="1" formatCells="0" formatColumns="0" formatRows="0"/>
  <protectedRanges>
    <protectedRange sqref="B33:F39 B25:F31 B10:F23" name="Range1"/>
  </protectedRanges>
  <mergeCells count="12">
    <mergeCell ref="M6:M23"/>
    <mergeCell ref="A24:F24"/>
    <mergeCell ref="A9:F9"/>
    <mergeCell ref="A32:F32"/>
    <mergeCell ref="A41:G42"/>
    <mergeCell ref="A44:G44"/>
    <mergeCell ref="A45:G45"/>
    <mergeCell ref="C6:E6"/>
    <mergeCell ref="B5:F5"/>
    <mergeCell ref="A1:G1"/>
    <mergeCell ref="A2:G2"/>
    <mergeCell ref="A3:G3"/>
  </mergeCells>
  <dataValidations count="2">
    <dataValidation type="list" allowBlank="1" showInputMessage="1" showErrorMessage="1" sqref="H32 H9 H24">
      <formula1>$K$2:$K$4</formula1>
    </dataValidation>
    <dataValidation type="list" allowBlank="1" showInputMessage="1" showErrorMessage="1" sqref="A25:A31 A10:A23 A33:A39">
      <formula1>$I$8:$I$18</formula1>
    </dataValidation>
  </dataValidations>
  <hyperlinks>
    <hyperlink ref="A5" location="'Kopējais budžets'!A1" display="B"/>
  </hyperlinks>
  <printOptions horizontalCentered="1"/>
  <pageMargins left="0.3937007874015748" right="0.3937007874015748" top="0.984251968503937" bottom="0.984251968503937" header="0.5118110236220472" footer="0.5118110236220472"/>
  <pageSetup horizontalDpi="600" verticalDpi="600" orientation="portrait" paperSize="9" scale="70" r:id="rId1"/>
  <headerFooter alignWithMargins="0">
    <oddHeader>&amp;R&amp;D</oddHeader>
    <oddFooter>&amp;R5.5. Aprīkojuma izmaksas
____</oddFooter>
  </headerFooter>
  <ignoredErrors>
    <ignoredError sqref="G24 G32" formula="1"/>
  </ignoredErrors>
</worksheet>
</file>

<file path=xl/worksheets/sheet6.xml><?xml version="1.0" encoding="utf-8"?>
<worksheet xmlns="http://schemas.openxmlformats.org/spreadsheetml/2006/main" xmlns:r="http://schemas.openxmlformats.org/officeDocument/2006/relationships">
  <dimension ref="A1:K46"/>
  <sheetViews>
    <sheetView view="pageBreakPreview" zoomScaleSheetLayoutView="100" workbookViewId="0" topLeftCell="A1">
      <selection activeCell="E15" sqref="E15"/>
    </sheetView>
  </sheetViews>
  <sheetFormatPr defaultColWidth="9.140625" defaultRowHeight="12.75"/>
  <cols>
    <col min="1" max="1" width="8.421875" style="8" customWidth="1"/>
    <col min="2" max="2" width="28.8515625" style="8" customWidth="1"/>
    <col min="3" max="3" width="40.140625" style="8" customWidth="1"/>
    <col min="4" max="4" width="11.8515625" style="8" customWidth="1"/>
    <col min="5" max="5" width="11.00390625" style="8" customWidth="1"/>
    <col min="6" max="6" width="14.57421875" style="8" customWidth="1"/>
    <col min="7" max="7" width="12.7109375" style="8" bestFit="1" customWidth="1"/>
    <col min="8" max="8" width="10.140625" style="0" customWidth="1"/>
    <col min="9" max="10" width="9.140625" style="0" hidden="1" customWidth="1"/>
    <col min="11" max="11" width="34.421875" style="0" customWidth="1"/>
  </cols>
  <sheetData>
    <row r="1" spans="1:6" ht="15.75">
      <c r="A1" s="653" t="str">
        <f>'Kopējais budžets'!A1:C1</f>
        <v>Izvēlēties fondu</v>
      </c>
      <c r="B1" s="697"/>
      <c r="C1" s="654"/>
      <c r="D1" s="654"/>
      <c r="E1" s="654"/>
      <c r="F1" s="648"/>
    </row>
    <row r="2" spans="1:11" ht="24" customHeight="1">
      <c r="A2" s="641" t="str">
        <f>'Kopējais budžets'!A2:C2</f>
        <v>Ierakstīt projekta nosaukumu</v>
      </c>
      <c r="B2" s="698"/>
      <c r="C2" s="642"/>
      <c r="D2" s="642"/>
      <c r="E2" s="642"/>
      <c r="F2" s="643"/>
      <c r="J2" s="1"/>
      <c r="K2" s="1"/>
    </row>
    <row r="3" spans="1:11" ht="16.5" thickBot="1">
      <c r="A3" s="644" t="str">
        <f>'Kopējais budžets'!A3:C3</f>
        <v>Ierakstīt projekta iesniedzēja institūcijas nosaukumu</v>
      </c>
      <c r="B3" s="699"/>
      <c r="C3" s="645"/>
      <c r="D3" s="645"/>
      <c r="E3" s="645"/>
      <c r="F3" s="646"/>
      <c r="J3" s="1" t="s">
        <v>143</v>
      </c>
      <c r="K3" s="1"/>
    </row>
    <row r="4" spans="1:10" ht="16.5" thickBot="1">
      <c r="A4" s="9"/>
      <c r="B4" s="9"/>
      <c r="C4" s="9"/>
      <c r="D4" s="9"/>
      <c r="E4" s="9"/>
      <c r="F4" s="9"/>
      <c r="G4" s="9"/>
      <c r="J4" t="s">
        <v>129</v>
      </c>
    </row>
    <row r="5" spans="1:10" ht="16.5" thickBot="1">
      <c r="A5" s="513" t="s">
        <v>2</v>
      </c>
      <c r="B5" s="701" t="s">
        <v>224</v>
      </c>
      <c r="C5" s="702"/>
      <c r="D5" s="702"/>
      <c r="E5" s="703"/>
      <c r="F5" s="516" t="s">
        <v>35</v>
      </c>
      <c r="G5" s="21"/>
      <c r="J5" t="s">
        <v>128</v>
      </c>
    </row>
    <row r="6" spans="1:11" ht="16.5" thickBot="1">
      <c r="A6" s="22"/>
      <c r="B6" s="39"/>
      <c r="C6" s="709"/>
      <c r="D6" s="700"/>
      <c r="E6" s="700"/>
      <c r="F6" s="296">
        <f>ROUND(F9+F17+F25,0)</f>
        <v>0</v>
      </c>
      <c r="K6" s="663" t="s">
        <v>193</v>
      </c>
    </row>
    <row r="7" spans="6:11" ht="15.75" thickBot="1">
      <c r="F7" s="57"/>
      <c r="G7" s="21"/>
      <c r="H7" s="6"/>
      <c r="K7" s="663"/>
    </row>
    <row r="8" spans="1:11" ht="46.5" customHeight="1" thickBot="1">
      <c r="A8" s="59" t="s">
        <v>94</v>
      </c>
      <c r="B8" s="32" t="s">
        <v>51</v>
      </c>
      <c r="C8" s="49" t="s">
        <v>166</v>
      </c>
      <c r="D8" s="49" t="s">
        <v>33</v>
      </c>
      <c r="E8" s="33" t="s">
        <v>34</v>
      </c>
      <c r="F8" s="50" t="s">
        <v>35</v>
      </c>
      <c r="K8" s="663"/>
    </row>
    <row r="9" spans="1:11" ht="16.5" thickBot="1">
      <c r="A9" s="719" t="s">
        <v>52</v>
      </c>
      <c r="B9" s="720"/>
      <c r="C9" s="720"/>
      <c r="D9" s="720"/>
      <c r="E9" s="720"/>
      <c r="F9" s="338">
        <f>SUM(F10:F16)</f>
        <v>0</v>
      </c>
      <c r="G9" s="447" t="s">
        <v>143</v>
      </c>
      <c r="I9">
        <v>1</v>
      </c>
      <c r="J9">
        <f>IF($A$10=I9,$F$10,0)+IF($A$11=I9,$F$11,0)+IF($A$12=I9,$F$12,0)+IF($A$13=I9,$F$13,0)+IF($A$14=I9,$F$14,0)+IF($A$15=I9,$F$15,0)+IF($A$16=I9,$F$16,0)+IF($A$18=I9,$F$18,0)+IF($A$19=I9,$F$19,0)+IF($A$20=I9,$F$20,0)+IF($A$21=I9,$F$21,0)+IF($A$22=I9,$F$22,0)+IF($A$23=I9,$F$23,0)+IF($A$24=I9,$F$24,0)+IF($A$26=I9,$F$26,0)+IF($A$27=I9,$F$27,0)+IF($A$28=I9,$F$28,0)+IF($A$29=I9,$F$29,0)+IF($A$30=I9,$F$30,0)+IF($A$31=I9,$F$31,0)+IF($A$32=I9,$F$32,0)</f>
        <v>0</v>
      </c>
      <c r="K9" s="663"/>
    </row>
    <row r="10" spans="1:11" ht="15.75" customHeight="1">
      <c r="A10" s="206"/>
      <c r="B10" s="436"/>
      <c r="C10" s="437"/>
      <c r="D10" s="490"/>
      <c r="E10" s="493"/>
      <c r="F10" s="349">
        <f aca="true" t="shared" si="0" ref="F10:F16">D10*E10</f>
        <v>0</v>
      </c>
      <c r="G10" s="447"/>
      <c r="I10">
        <v>2</v>
      </c>
      <c r="J10">
        <f aca="true" t="shared" si="1" ref="J10:J18">IF($A$10=I10,$F$10,0)+IF($A$11=I10,$F$11,0)+IF($A$12=I10,$F$12,0)+IF($A$13=I10,$F$13,0)+IF($A$14=I10,$F$14,0)+IF($A$15=I10,$F$15,0)+IF($A$16=I10,$F$16,0)+IF($A$18=I10,$F$18,0)+IF($A$19=I10,$F$19,0)+IF($A$20=I10,$F$20,0)+IF($A$21=I10,$F$21,0)+IF($A$22=I10,$F$22,0)+IF($A$23=I10,$F$23,0)+IF($A$24=I10,$F$24,0)+IF($A$26=I10,$F$26,0)+IF($A$27=I10,$F$27,0)+IF($A$28=I10,$F$28,0)+IF($A$29=I10,$F$29,0)+IF($A$30=I10,$F$30,0)+IF($A$31=I10,$F$31,0)+IF($A$32=I10,$F$32,0)</f>
        <v>0</v>
      </c>
      <c r="K10" s="663"/>
    </row>
    <row r="11" spans="1:11" ht="15.75" customHeight="1">
      <c r="A11" s="301"/>
      <c r="B11" s="180"/>
      <c r="C11" s="134"/>
      <c r="D11" s="285"/>
      <c r="E11" s="491"/>
      <c r="F11" s="347">
        <f t="shared" si="0"/>
        <v>0</v>
      </c>
      <c r="G11" s="447"/>
      <c r="I11">
        <v>3</v>
      </c>
      <c r="J11">
        <f t="shared" si="1"/>
        <v>0</v>
      </c>
      <c r="K11" s="663"/>
    </row>
    <row r="12" spans="1:10" ht="15">
      <c r="A12" s="301"/>
      <c r="B12" s="180"/>
      <c r="C12" s="134"/>
      <c r="D12" s="285"/>
      <c r="E12" s="491"/>
      <c r="F12" s="347">
        <f t="shared" si="0"/>
        <v>0</v>
      </c>
      <c r="G12" s="447"/>
      <c r="I12">
        <v>4</v>
      </c>
      <c r="J12">
        <f t="shared" si="1"/>
        <v>0</v>
      </c>
    </row>
    <row r="13" spans="1:10" ht="15">
      <c r="A13" s="301"/>
      <c r="B13" s="180"/>
      <c r="C13" s="134"/>
      <c r="D13" s="285"/>
      <c r="E13" s="491"/>
      <c r="F13" s="347">
        <f t="shared" si="0"/>
        <v>0</v>
      </c>
      <c r="G13" s="447"/>
      <c r="I13">
        <v>5</v>
      </c>
      <c r="J13">
        <f t="shared" si="1"/>
        <v>0</v>
      </c>
    </row>
    <row r="14" spans="1:10" ht="15">
      <c r="A14" s="301"/>
      <c r="B14" s="180"/>
      <c r="C14" s="134"/>
      <c r="D14" s="285"/>
      <c r="E14" s="491"/>
      <c r="F14" s="347">
        <f t="shared" si="0"/>
        <v>0</v>
      </c>
      <c r="G14" s="447"/>
      <c r="I14">
        <v>6</v>
      </c>
      <c r="J14">
        <f t="shared" si="1"/>
        <v>0</v>
      </c>
    </row>
    <row r="15" spans="1:10" ht="15">
      <c r="A15" s="301"/>
      <c r="B15" s="180"/>
      <c r="C15" s="134"/>
      <c r="D15" s="285"/>
      <c r="E15" s="491"/>
      <c r="F15" s="347">
        <f t="shared" si="0"/>
        <v>0</v>
      </c>
      <c r="G15" s="447"/>
      <c r="I15">
        <v>7</v>
      </c>
      <c r="J15">
        <f t="shared" si="1"/>
        <v>0</v>
      </c>
    </row>
    <row r="16" spans="1:10" ht="15.75" thickBot="1">
      <c r="A16" s="302"/>
      <c r="B16" s="185"/>
      <c r="C16" s="135"/>
      <c r="D16" s="303"/>
      <c r="E16" s="494"/>
      <c r="F16" s="347">
        <f t="shared" si="0"/>
        <v>0</v>
      </c>
      <c r="G16" s="447"/>
      <c r="I16">
        <v>8</v>
      </c>
      <c r="J16">
        <f t="shared" si="1"/>
        <v>0</v>
      </c>
    </row>
    <row r="17" spans="1:10" ht="16.5" thickBot="1">
      <c r="A17" s="711" t="s">
        <v>53</v>
      </c>
      <c r="B17" s="712"/>
      <c r="C17" s="712"/>
      <c r="D17" s="712"/>
      <c r="E17" s="712"/>
      <c r="F17" s="336">
        <f>SUM(F18:F24)</f>
        <v>0</v>
      </c>
      <c r="G17" s="447" t="s">
        <v>143</v>
      </c>
      <c r="I17">
        <v>9</v>
      </c>
      <c r="J17">
        <f t="shared" si="1"/>
        <v>0</v>
      </c>
    </row>
    <row r="18" spans="1:10" ht="15">
      <c r="A18" s="182"/>
      <c r="B18" s="180"/>
      <c r="C18" s="134"/>
      <c r="D18" s="285"/>
      <c r="E18" s="491"/>
      <c r="F18" s="346">
        <f aca="true" t="shared" si="2" ref="F18:F24">D18*E18</f>
        <v>0</v>
      </c>
      <c r="G18" s="447"/>
      <c r="I18">
        <v>10</v>
      </c>
      <c r="J18">
        <f t="shared" si="1"/>
        <v>0</v>
      </c>
    </row>
    <row r="19" spans="1:7" ht="15">
      <c r="A19" s="182"/>
      <c r="B19" s="180"/>
      <c r="C19" s="134"/>
      <c r="D19" s="285"/>
      <c r="E19" s="491"/>
      <c r="F19" s="347">
        <f t="shared" si="2"/>
        <v>0</v>
      </c>
      <c r="G19" s="447"/>
    </row>
    <row r="20" spans="1:10" ht="15">
      <c r="A20" s="182"/>
      <c r="B20" s="180"/>
      <c r="C20" s="134"/>
      <c r="D20" s="285"/>
      <c r="E20" s="491"/>
      <c r="F20" s="347">
        <f t="shared" si="2"/>
        <v>0</v>
      </c>
      <c r="G20" s="447"/>
      <c r="I20">
        <f>SUM(J9:J18)</f>
        <v>0</v>
      </c>
      <c r="J20" t="s">
        <v>144</v>
      </c>
    </row>
    <row r="21" spans="1:7" ht="15">
      <c r="A21" s="182"/>
      <c r="B21" s="180"/>
      <c r="C21" s="134"/>
      <c r="D21" s="285"/>
      <c r="E21" s="491"/>
      <c r="F21" s="347">
        <f t="shared" si="2"/>
        <v>0</v>
      </c>
      <c r="G21" s="447"/>
    </row>
    <row r="22" spans="1:7" ht="15">
      <c r="A22" s="182"/>
      <c r="B22" s="180"/>
      <c r="C22" s="134"/>
      <c r="D22" s="285"/>
      <c r="E22" s="491"/>
      <c r="F22" s="347">
        <f t="shared" si="2"/>
        <v>0</v>
      </c>
      <c r="G22" s="447"/>
    </row>
    <row r="23" spans="1:7" ht="15">
      <c r="A23" s="182"/>
      <c r="B23" s="180"/>
      <c r="C23" s="134"/>
      <c r="D23" s="285"/>
      <c r="E23" s="491"/>
      <c r="F23" s="347">
        <f t="shared" si="2"/>
        <v>0</v>
      </c>
      <c r="G23" s="447"/>
    </row>
    <row r="24" spans="1:7" ht="15.75" thickBot="1">
      <c r="A24" s="182"/>
      <c r="B24" s="181"/>
      <c r="C24" s="80"/>
      <c r="D24" s="286"/>
      <c r="E24" s="492"/>
      <c r="F24" s="347">
        <f t="shared" si="2"/>
        <v>0</v>
      </c>
      <c r="G24" s="447"/>
    </row>
    <row r="25" spans="1:7" ht="16.5" thickBot="1">
      <c r="A25" s="716" t="s">
        <v>54</v>
      </c>
      <c r="B25" s="717"/>
      <c r="C25" s="717"/>
      <c r="D25" s="717"/>
      <c r="E25" s="717"/>
      <c r="F25" s="336">
        <f>SUM(F26:F32)</f>
        <v>0</v>
      </c>
      <c r="G25" s="447" t="s">
        <v>143</v>
      </c>
    </row>
    <row r="26" spans="1:7" ht="15">
      <c r="A26" s="206"/>
      <c r="B26" s="436"/>
      <c r="C26" s="437"/>
      <c r="D26" s="490"/>
      <c r="E26" s="493"/>
      <c r="F26" s="349">
        <f aca="true" t="shared" si="3" ref="F26:F32">D26*E26</f>
        <v>0</v>
      </c>
      <c r="G26" s="447"/>
    </row>
    <row r="27" spans="1:7" ht="15">
      <c r="A27" s="166"/>
      <c r="B27" s="180"/>
      <c r="C27" s="134"/>
      <c r="D27" s="285"/>
      <c r="E27" s="491"/>
      <c r="F27" s="347">
        <f t="shared" si="3"/>
        <v>0</v>
      </c>
      <c r="G27" s="447"/>
    </row>
    <row r="28" spans="1:7" ht="15">
      <c r="A28" s="166"/>
      <c r="B28" s="180"/>
      <c r="C28" s="134"/>
      <c r="D28" s="285"/>
      <c r="E28" s="491"/>
      <c r="F28" s="347">
        <f t="shared" si="3"/>
        <v>0</v>
      </c>
      <c r="G28" s="447"/>
    </row>
    <row r="29" spans="1:7" ht="15">
      <c r="A29" s="166"/>
      <c r="B29" s="180"/>
      <c r="C29" s="134"/>
      <c r="D29" s="285"/>
      <c r="E29" s="491"/>
      <c r="F29" s="347">
        <f t="shared" si="3"/>
        <v>0</v>
      </c>
      <c r="G29" s="447"/>
    </row>
    <row r="30" spans="1:7" ht="15">
      <c r="A30" s="166"/>
      <c r="B30" s="180"/>
      <c r="C30" s="134"/>
      <c r="D30" s="285"/>
      <c r="E30" s="491"/>
      <c r="F30" s="347">
        <f t="shared" si="3"/>
        <v>0</v>
      </c>
      <c r="G30" s="447"/>
    </row>
    <row r="31" spans="1:7" ht="15">
      <c r="A31" s="166"/>
      <c r="B31" s="180"/>
      <c r="C31" s="134"/>
      <c r="D31" s="285"/>
      <c r="E31" s="491"/>
      <c r="F31" s="347">
        <f t="shared" si="3"/>
        <v>0</v>
      </c>
      <c r="G31" s="447"/>
    </row>
    <row r="32" spans="1:7" ht="15.75" thickBot="1">
      <c r="A32" s="209"/>
      <c r="B32" s="185"/>
      <c r="C32" s="135"/>
      <c r="D32" s="303"/>
      <c r="E32" s="494"/>
      <c r="F32" s="350">
        <f t="shared" si="3"/>
        <v>0</v>
      </c>
      <c r="G32" s="447"/>
    </row>
    <row r="34" spans="1:6" ht="15">
      <c r="A34" s="704" t="s">
        <v>173</v>
      </c>
      <c r="B34" s="704"/>
      <c r="C34" s="704"/>
      <c r="D34" s="704"/>
      <c r="E34" s="704"/>
      <c r="F34" s="704"/>
    </row>
    <row r="35" spans="1:6" ht="15">
      <c r="A35" s="704"/>
      <c r="B35" s="704"/>
      <c r="C35" s="704"/>
      <c r="D35" s="704"/>
      <c r="E35" s="704"/>
      <c r="F35" s="704"/>
    </row>
    <row r="36" spans="1:6" ht="17.25" customHeight="1">
      <c r="A36" s="704"/>
      <c r="B36" s="704"/>
      <c r="C36" s="704"/>
      <c r="D36" s="704"/>
      <c r="E36" s="704"/>
      <c r="F36" s="704"/>
    </row>
    <row r="38" spans="1:6" ht="15" customHeight="1">
      <c r="A38" s="705" t="s">
        <v>70</v>
      </c>
      <c r="B38" s="705"/>
      <c r="C38" s="705"/>
      <c r="D38" s="705"/>
      <c r="E38" s="705"/>
      <c r="F38" s="705"/>
    </row>
    <row r="39" spans="1:7" s="51" customFormat="1" ht="33.75" customHeight="1">
      <c r="A39" s="721" t="s">
        <v>191</v>
      </c>
      <c r="B39" s="721"/>
      <c r="C39" s="721"/>
      <c r="D39" s="721"/>
      <c r="E39" s="721"/>
      <c r="F39" s="721"/>
      <c r="G39" s="461"/>
    </row>
    <row r="40" spans="1:7" s="51" customFormat="1" ht="15">
      <c r="A40" s="129"/>
      <c r="B40" s="129"/>
      <c r="C40" s="129"/>
      <c r="D40" s="129"/>
      <c r="E40" s="129"/>
      <c r="F40" s="129"/>
      <c r="G40" s="10"/>
    </row>
    <row r="41" ht="15.75" thickBot="1"/>
    <row r="42" spans="1:4" ht="15">
      <c r="A42" s="158"/>
      <c r="B42" s="153" t="s">
        <v>124</v>
      </c>
      <c r="C42" s="153" t="s">
        <v>125</v>
      </c>
      <c r="D42" s="154" t="s">
        <v>126</v>
      </c>
    </row>
    <row r="43" spans="1:4" ht="15">
      <c r="A43" s="155" t="s">
        <v>2</v>
      </c>
      <c r="B43" s="103">
        <v>5000</v>
      </c>
      <c r="C43" s="103"/>
      <c r="D43" s="337">
        <f>F9+F17</f>
        <v>0</v>
      </c>
    </row>
    <row r="44" spans="1:4" ht="15">
      <c r="A44" s="155"/>
      <c r="B44" s="103"/>
      <c r="C44" s="103" t="s">
        <v>133</v>
      </c>
      <c r="D44" s="337">
        <f>IF(G9=J4,F9*21%/121%,0)+IF(G17=J4,F17*21%/121%,0)</f>
        <v>0</v>
      </c>
    </row>
    <row r="45" spans="1:4" ht="15">
      <c r="A45" s="155" t="s">
        <v>2</v>
      </c>
      <c r="B45" s="103">
        <v>2261</v>
      </c>
      <c r="C45" s="103"/>
      <c r="D45" s="337">
        <f>F25</f>
        <v>0</v>
      </c>
    </row>
    <row r="46" spans="1:4" ht="15.75" thickBot="1">
      <c r="A46" s="156"/>
      <c r="B46" s="161"/>
      <c r="C46" s="161" t="s">
        <v>133</v>
      </c>
      <c r="D46" s="618">
        <f>IF(G25=J4,F25*21%/121%,0)</f>
        <v>0</v>
      </c>
    </row>
  </sheetData>
  <sheetProtection password="DEDD" sheet="1" objects="1" scenarios="1" formatCells="0" formatColumns="0" formatRows="0"/>
  <mergeCells count="12">
    <mergeCell ref="A39:F39"/>
    <mergeCell ref="K6:K11"/>
    <mergeCell ref="A34:F36"/>
    <mergeCell ref="A38:F38"/>
    <mergeCell ref="A25:E25"/>
    <mergeCell ref="A17:E17"/>
    <mergeCell ref="A1:F1"/>
    <mergeCell ref="A2:F2"/>
    <mergeCell ref="A3:F3"/>
    <mergeCell ref="A9:E9"/>
    <mergeCell ref="C6:E6"/>
    <mergeCell ref="B5:E5"/>
  </mergeCells>
  <dataValidations count="2">
    <dataValidation type="list" allowBlank="1" showInputMessage="1" showErrorMessage="1" sqref="G25 G9 G17">
      <formula1>$J$3:$J$5</formula1>
    </dataValidation>
    <dataValidation type="list" allowBlank="1" showInputMessage="1" showErrorMessage="1" sqref="A10:A16 A18:A24 A26:A32">
      <formula1>$I$8:$I$18</formula1>
    </dataValidation>
  </dataValidations>
  <hyperlinks>
    <hyperlink ref="A5" location="'Kopējais budžets'!A1" display="C"/>
  </hyperlinks>
  <printOptions horizontalCentered="1"/>
  <pageMargins left="0.5905511811023623" right="0.3937007874015748" top="0.984251968503937" bottom="0.984251968503937" header="0.5118110236220472" footer="0.5118110236220472"/>
  <pageSetup horizontalDpi="1200" verticalDpi="1200" orientation="portrait" paperSize="9" scale="74" r:id="rId1"/>
  <headerFooter alignWithMargins="0">
    <oddHeader>&amp;R&amp;D</oddHeader>
    <oddFooter>&amp;R5.6. Nekustamais īpašuma izmaksas
____</oddFooter>
  </headerFooter>
  <ignoredErrors>
    <ignoredError sqref="F17 F25"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N39"/>
  <sheetViews>
    <sheetView view="pageBreakPreview" zoomScaleSheetLayoutView="100" workbookViewId="0" topLeftCell="A1">
      <selection activeCell="G8" sqref="G8"/>
    </sheetView>
  </sheetViews>
  <sheetFormatPr defaultColWidth="9.140625" defaultRowHeight="12.75"/>
  <cols>
    <col min="1" max="1" width="8.00390625" style="8" customWidth="1"/>
    <col min="2" max="2" width="38.421875" style="8" customWidth="1"/>
    <col min="3" max="3" width="14.00390625" style="8" customWidth="1"/>
    <col min="4" max="4" width="11.140625" style="8" customWidth="1"/>
    <col min="5" max="5" width="12.140625" style="8" customWidth="1"/>
    <col min="6" max="6" width="16.00390625" style="8" customWidth="1"/>
    <col min="7" max="7" width="12.7109375" style="8" customWidth="1"/>
    <col min="8" max="8" width="10.28125" style="0" hidden="1" customWidth="1"/>
    <col min="9" max="9" width="9.140625" style="0" hidden="1" customWidth="1"/>
    <col min="11" max="12" width="9.140625" style="0" hidden="1" customWidth="1"/>
    <col min="13" max="13" width="6.7109375" style="0" customWidth="1"/>
    <col min="14" max="14" width="32.421875" style="0" customWidth="1"/>
  </cols>
  <sheetData>
    <row r="1" spans="1:6" ht="15.75">
      <c r="A1" s="724" t="str">
        <f>'Kopējais budžets'!A1:C1</f>
        <v>Izvēlēties fondu</v>
      </c>
      <c r="B1" s="725"/>
      <c r="C1" s="725"/>
      <c r="D1" s="725"/>
      <c r="E1" s="725"/>
      <c r="F1" s="726"/>
    </row>
    <row r="2" spans="1:11" ht="14.25" customHeight="1">
      <c r="A2" s="727" t="str">
        <f>'Kopējais budžets'!A2:C2</f>
        <v>Ierakstīt projekta nosaukumu</v>
      </c>
      <c r="B2" s="728"/>
      <c r="C2" s="728"/>
      <c r="D2" s="728"/>
      <c r="E2" s="728"/>
      <c r="F2" s="729"/>
      <c r="J2" s="1"/>
      <c r="K2" s="1"/>
    </row>
    <row r="3" spans="1:11" ht="16.5" thickBot="1">
      <c r="A3" s="730" t="str">
        <f>'Kopējais budžets'!A3:C3</f>
        <v>Ierakstīt projekta iesniedzēja institūcijas nosaukumu</v>
      </c>
      <c r="B3" s="731"/>
      <c r="C3" s="731"/>
      <c r="D3" s="731"/>
      <c r="E3" s="731"/>
      <c r="F3" s="732"/>
      <c r="J3" s="1"/>
      <c r="K3" s="1"/>
    </row>
    <row r="4" spans="1:7" ht="16.5" thickBot="1">
      <c r="A4" s="9"/>
      <c r="B4" s="9"/>
      <c r="C4" s="9"/>
      <c r="D4" s="9"/>
      <c r="E4" s="9"/>
      <c r="F4" s="9"/>
      <c r="G4" s="9"/>
    </row>
    <row r="5" spans="1:7" ht="16.5" thickBot="1">
      <c r="A5" s="486" t="s">
        <v>3</v>
      </c>
      <c r="B5" s="733" t="s">
        <v>210</v>
      </c>
      <c r="C5" s="734"/>
      <c r="D5" s="734"/>
      <c r="E5" s="735"/>
      <c r="F5" s="60" t="s">
        <v>35</v>
      </c>
      <c r="G5" s="21"/>
    </row>
    <row r="6" spans="1:6" ht="16.5" thickBot="1">
      <c r="A6" s="19"/>
      <c r="B6" s="736"/>
      <c r="C6" s="736"/>
      <c r="D6" s="736"/>
      <c r="E6" s="737"/>
      <c r="F6" s="351">
        <f>ROUND(SUM(F9:F29),0)</f>
        <v>0</v>
      </c>
    </row>
    <row r="7" spans="7:12" ht="15.75" thickBot="1">
      <c r="G7" s="21"/>
      <c r="H7" s="6"/>
      <c r="L7" t="s">
        <v>185</v>
      </c>
    </row>
    <row r="8" spans="1:14" ht="45.75" thickBot="1">
      <c r="A8" s="625" t="s">
        <v>94</v>
      </c>
      <c r="B8" s="70" t="s">
        <v>57</v>
      </c>
      <c r="C8" s="70" t="s">
        <v>33</v>
      </c>
      <c r="D8" s="70" t="s">
        <v>102</v>
      </c>
      <c r="E8" s="70" t="s">
        <v>34</v>
      </c>
      <c r="F8" s="71" t="s">
        <v>35</v>
      </c>
      <c r="G8" s="451" t="s">
        <v>185</v>
      </c>
      <c r="L8" t="s">
        <v>129</v>
      </c>
      <c r="N8" s="647" t="s">
        <v>194</v>
      </c>
    </row>
    <row r="9" spans="1:14" ht="15">
      <c r="A9" s="354"/>
      <c r="B9" s="196"/>
      <c r="C9" s="208"/>
      <c r="D9" s="208"/>
      <c r="E9" s="208"/>
      <c r="F9" s="364">
        <f>C9*E9</f>
        <v>0</v>
      </c>
      <c r="H9">
        <v>1</v>
      </c>
      <c r="I9">
        <f>IF($A$9=H9,$F$9,0)+IF($A$10=H9,$F$10,0)+IF($A$11=H9,$F$11,0)+IF($A$12=H9,$F$12,0)+IF($A$13=H9,$F$13,0)+IF($A$14=H9,$F$14,0)+IF($A$15=H9,$F$15,0)+IF($A$16=H9,$F$16,0)+IF($A$18=H9,$F$18,0)+IF($A$19=H9,$F$19,0)+IF($A$20=H9,$F$20,0)+IF($A$21=H9,$F$21,0)+IF($A$22=H9,$F$22,0)+IF($A$23=H9,$F$23,0)+IF($A$24=H9,$F$24,0)+IF($A$26=H9,$F$26,0)+IF($A$27=H9,$F$27,0)+IF($A$28=H9,$F$28,0)+IF($A$29=H9,$F$29,0)</f>
        <v>0</v>
      </c>
      <c r="L9" t="s">
        <v>128</v>
      </c>
      <c r="N9" s="723"/>
    </row>
    <row r="10" spans="1:14" ht="15">
      <c r="A10" s="355"/>
      <c r="B10" s="134"/>
      <c r="C10" s="46"/>
      <c r="D10" s="46"/>
      <c r="E10" s="46"/>
      <c r="F10" s="298">
        <f aca="true" t="shared" si="0" ref="F10:F29">C10*E10</f>
        <v>0</v>
      </c>
      <c r="H10">
        <v>2</v>
      </c>
      <c r="I10">
        <f>IF($A$9=H10,$F$9,0)+IF($A$10=H10,$F$10,0)+IF($A$11=H10,$F$11,0)+IF($A$12=H10,$F$12,0)+IF($A$13=H10,$F$13,0)+IF($A$14=H10,$F$14,0)+IF($A$15=H10,$F$15,0)+IF($A$16=H10,$F$16,0)+IF($A$18=H10,$F$18,0)+IF($A$19=H10,$F$19,0)+IF($A$20=H10,$F$20,0)+IF($A$21=H10,$F$21,0)+IF($A$22=H10,$F$22,0)+IF($A$23=H10,$F$23,0)+IF($A$24=H10,$F$24,0)+IF($A$26=H10,$F$26,0)+IF($A$27=H10,$F$27,0)+IF($A$28=H10,$F$28,0)+IF($A$29=H10,$F$29,0)</f>
        <v>0</v>
      </c>
      <c r="N10" s="723"/>
    </row>
    <row r="11" spans="1:14" ht="15">
      <c r="A11" s="355"/>
      <c r="B11" s="134"/>
      <c r="C11" s="46"/>
      <c r="D11" s="46"/>
      <c r="E11" s="46"/>
      <c r="F11" s="298">
        <f t="shared" si="0"/>
        <v>0</v>
      </c>
      <c r="H11">
        <v>3</v>
      </c>
      <c r="I11">
        <f aca="true" t="shared" si="1" ref="I11:I18">IF($A$9=H11,$F$9,0)+IF($A$10=H11,$F$10,0)+IF($A$11=H11,$F$11,0)+IF($A$12=H11,$F$12,0)+IF($A$13=H11,$F$13,0)+IF($A$14=H11,$F$14,0)+IF($A$15=H11,$F$15,0)+IF($A$16=H11,$F$16,0)+IF($A$18=H11,$F$18,0)+IF($A$19=H11,$F$19,0)+IF($A$20=H11,$F$20,0)+IF($A$21=H11,$F$21,0)+IF($A$22=H11,$F$22,0)+IF($A$23=H11,$F$23,0)+IF($A$24=H11,$F$24,0)+IF($A$26=H11,$F$26,0)+IF($A$27=H11,$F$27,0)+IF($A$28=H11,$F$28,0)+IF($A$29=H11,$F$29,0)</f>
        <v>0</v>
      </c>
      <c r="N11" s="723"/>
    </row>
    <row r="12" spans="1:14" ht="15">
      <c r="A12" s="355"/>
      <c r="B12" s="134"/>
      <c r="C12" s="46"/>
      <c r="D12" s="46"/>
      <c r="E12" s="46"/>
      <c r="F12" s="298">
        <f t="shared" si="0"/>
        <v>0</v>
      </c>
      <c r="H12">
        <v>4</v>
      </c>
      <c r="I12">
        <f t="shared" si="1"/>
        <v>0</v>
      </c>
      <c r="N12" s="723"/>
    </row>
    <row r="13" spans="1:14" ht="15">
      <c r="A13" s="355"/>
      <c r="B13" s="134"/>
      <c r="C13" s="46"/>
      <c r="D13" s="626"/>
      <c r="E13" s="46"/>
      <c r="F13" s="298">
        <f t="shared" si="0"/>
        <v>0</v>
      </c>
      <c r="H13">
        <v>5</v>
      </c>
      <c r="I13">
        <f t="shared" si="1"/>
        <v>0</v>
      </c>
      <c r="N13" s="723"/>
    </row>
    <row r="14" spans="1:14" ht="15">
      <c r="A14" s="355"/>
      <c r="B14" s="134"/>
      <c r="C14" s="46"/>
      <c r="D14" s="46"/>
      <c r="E14" s="46"/>
      <c r="F14" s="298">
        <f t="shared" si="0"/>
        <v>0</v>
      </c>
      <c r="H14">
        <v>6</v>
      </c>
      <c r="I14">
        <f t="shared" si="1"/>
        <v>0</v>
      </c>
      <c r="N14" s="723"/>
    </row>
    <row r="15" spans="1:9" ht="15">
      <c r="A15" s="355"/>
      <c r="B15" s="134"/>
      <c r="C15" s="46"/>
      <c r="D15" s="46"/>
      <c r="E15" s="46"/>
      <c r="F15" s="298">
        <f t="shared" si="0"/>
        <v>0</v>
      </c>
      <c r="H15">
        <v>7</v>
      </c>
      <c r="I15">
        <f t="shared" si="1"/>
        <v>0</v>
      </c>
    </row>
    <row r="16" spans="1:9" ht="15">
      <c r="A16" s="355"/>
      <c r="B16" s="134"/>
      <c r="C16" s="46"/>
      <c r="D16" s="46"/>
      <c r="E16" s="46"/>
      <c r="F16" s="298">
        <f t="shared" si="0"/>
        <v>0</v>
      </c>
      <c r="H16">
        <v>8</v>
      </c>
      <c r="I16">
        <f t="shared" si="1"/>
        <v>0</v>
      </c>
    </row>
    <row r="17" spans="1:9" ht="15">
      <c r="A17" s="355"/>
      <c r="B17" s="134"/>
      <c r="C17" s="46"/>
      <c r="D17" s="46"/>
      <c r="E17" s="46"/>
      <c r="F17" s="298">
        <f t="shared" si="0"/>
        <v>0</v>
      </c>
      <c r="H17">
        <v>9</v>
      </c>
      <c r="I17">
        <f t="shared" si="1"/>
        <v>0</v>
      </c>
    </row>
    <row r="18" spans="1:9" ht="15">
      <c r="A18" s="355"/>
      <c r="B18" s="134"/>
      <c r="C18" s="46"/>
      <c r="D18" s="46"/>
      <c r="E18" s="46"/>
      <c r="F18" s="298">
        <f t="shared" si="0"/>
        <v>0</v>
      </c>
      <c r="H18">
        <v>10</v>
      </c>
      <c r="I18">
        <f t="shared" si="1"/>
        <v>0</v>
      </c>
    </row>
    <row r="19" spans="1:6" ht="15">
      <c r="A19" s="355"/>
      <c r="B19" s="134"/>
      <c r="C19" s="46"/>
      <c r="D19" s="46"/>
      <c r="E19" s="46"/>
      <c r="F19" s="298">
        <f t="shared" si="0"/>
        <v>0</v>
      </c>
    </row>
    <row r="20" spans="1:9" ht="15">
      <c r="A20" s="355"/>
      <c r="B20" s="134"/>
      <c r="C20" s="46"/>
      <c r="D20" s="46"/>
      <c r="E20" s="46"/>
      <c r="F20" s="298">
        <f t="shared" si="0"/>
        <v>0</v>
      </c>
      <c r="H20">
        <f>SUM(I9:I18)</f>
        <v>0</v>
      </c>
      <c r="I20" t="s">
        <v>144</v>
      </c>
    </row>
    <row r="21" spans="1:6" ht="15">
      <c r="A21" s="355"/>
      <c r="B21" s="134"/>
      <c r="C21" s="46"/>
      <c r="D21" s="46"/>
      <c r="E21" s="46"/>
      <c r="F21" s="298">
        <f t="shared" si="0"/>
        <v>0</v>
      </c>
    </row>
    <row r="22" spans="1:6" ht="15">
      <c r="A22" s="355"/>
      <c r="B22" s="134"/>
      <c r="C22" s="46"/>
      <c r="D22" s="46"/>
      <c r="E22" s="46"/>
      <c r="F22" s="298">
        <f t="shared" si="0"/>
        <v>0</v>
      </c>
    </row>
    <row r="23" spans="1:6" ht="15">
      <c r="A23" s="355"/>
      <c r="B23" s="134"/>
      <c r="C23" s="46"/>
      <c r="D23" s="46"/>
      <c r="E23" s="46"/>
      <c r="F23" s="298">
        <f t="shared" si="0"/>
        <v>0</v>
      </c>
    </row>
    <row r="24" spans="1:6" ht="15">
      <c r="A24" s="355"/>
      <c r="B24" s="134"/>
      <c r="C24" s="46"/>
      <c r="D24" s="46"/>
      <c r="E24" s="46"/>
      <c r="F24" s="298">
        <f t="shared" si="0"/>
        <v>0</v>
      </c>
    </row>
    <row r="25" spans="1:6" ht="15">
      <c r="A25" s="355"/>
      <c r="B25" s="134"/>
      <c r="C25" s="46"/>
      <c r="D25" s="46"/>
      <c r="E25" s="46"/>
      <c r="F25" s="298">
        <f t="shared" si="0"/>
        <v>0</v>
      </c>
    </row>
    <row r="26" spans="1:6" ht="15">
      <c r="A26" s="355"/>
      <c r="B26" s="134"/>
      <c r="C26" s="46"/>
      <c r="D26" s="46"/>
      <c r="E26" s="46"/>
      <c r="F26" s="298">
        <f t="shared" si="0"/>
        <v>0</v>
      </c>
    </row>
    <row r="27" spans="1:6" ht="15">
      <c r="A27" s="355"/>
      <c r="B27" s="134"/>
      <c r="C27" s="46"/>
      <c r="D27" s="46"/>
      <c r="E27" s="46"/>
      <c r="F27" s="298">
        <f t="shared" si="0"/>
        <v>0</v>
      </c>
    </row>
    <row r="28" spans="1:6" ht="15">
      <c r="A28" s="355"/>
      <c r="B28" s="134"/>
      <c r="C28" s="46"/>
      <c r="D28" s="46"/>
      <c r="E28" s="46"/>
      <c r="F28" s="298">
        <f t="shared" si="0"/>
        <v>0</v>
      </c>
    </row>
    <row r="29" spans="1:6" ht="15.75" thickBot="1">
      <c r="A29" s="356"/>
      <c r="B29" s="135"/>
      <c r="C29" s="211"/>
      <c r="D29" s="211"/>
      <c r="E29" s="211"/>
      <c r="F29" s="299">
        <f t="shared" si="0"/>
        <v>0</v>
      </c>
    </row>
    <row r="31" spans="1:6" ht="67.5" customHeight="1">
      <c r="A31" s="738" t="s">
        <v>174</v>
      </c>
      <c r="B31" s="739"/>
      <c r="C31" s="739"/>
      <c r="D31" s="739"/>
      <c r="E31" s="739"/>
      <c r="F31" s="740"/>
    </row>
    <row r="32" spans="1:6" ht="33" customHeight="1">
      <c r="A32" s="741" t="s">
        <v>160</v>
      </c>
      <c r="B32" s="742"/>
      <c r="C32" s="742"/>
      <c r="D32" s="742"/>
      <c r="E32" s="742"/>
      <c r="F32" s="743"/>
    </row>
    <row r="33" spans="1:6" ht="12" customHeight="1">
      <c r="A33" s="449"/>
      <c r="B33" s="449"/>
      <c r="C33" s="449"/>
      <c r="D33" s="449"/>
      <c r="E33" s="449"/>
      <c r="F33" s="449"/>
    </row>
    <row r="34" spans="1:6" ht="15" customHeight="1">
      <c r="A34" s="705" t="s">
        <v>71</v>
      </c>
      <c r="B34" s="705"/>
      <c r="C34" s="705"/>
      <c r="D34" s="705"/>
      <c r="E34" s="705"/>
      <c r="F34" s="705"/>
    </row>
    <row r="35" spans="1:6" ht="30" customHeight="1">
      <c r="A35" s="722" t="s">
        <v>191</v>
      </c>
      <c r="B35" s="722"/>
      <c r="C35" s="722"/>
      <c r="D35" s="722"/>
      <c r="E35" s="722"/>
      <c r="F35" s="722"/>
    </row>
    <row r="36" ht="15.75" thickBot="1"/>
    <row r="37" spans="1:4" ht="15">
      <c r="A37" s="158"/>
      <c r="B37" s="153" t="s">
        <v>124</v>
      </c>
      <c r="C37" s="153" t="s">
        <v>125</v>
      </c>
      <c r="D37" s="154" t="s">
        <v>126</v>
      </c>
    </row>
    <row r="38" spans="1:4" ht="15">
      <c r="A38" s="155" t="s">
        <v>3</v>
      </c>
      <c r="B38" s="103">
        <v>2200</v>
      </c>
      <c r="C38" s="103"/>
      <c r="D38" s="337">
        <f>F6</f>
        <v>0</v>
      </c>
    </row>
    <row r="39" spans="1:4" ht="15.75" thickBot="1">
      <c r="A39" s="156"/>
      <c r="B39" s="161"/>
      <c r="C39" s="161" t="s">
        <v>133</v>
      </c>
      <c r="D39" s="624">
        <f>IF(G8=L8,F6*21%/121%,0)</f>
        <v>0</v>
      </c>
    </row>
  </sheetData>
  <sheetProtection password="DEDD" sheet="1" objects="1" scenarios="1" formatCells="0" formatColumns="0" formatRows="0"/>
  <mergeCells count="10">
    <mergeCell ref="A35:F35"/>
    <mergeCell ref="N8:N14"/>
    <mergeCell ref="A1:F1"/>
    <mergeCell ref="A2:F2"/>
    <mergeCell ref="A3:F3"/>
    <mergeCell ref="A34:F34"/>
    <mergeCell ref="B5:E5"/>
    <mergeCell ref="B6:E6"/>
    <mergeCell ref="A31:F31"/>
    <mergeCell ref="A32:F32"/>
  </mergeCells>
  <dataValidations count="2">
    <dataValidation type="list" allowBlank="1" showInputMessage="1" showErrorMessage="1" sqref="A9:A29">
      <formula1>$H$8:$H$18</formula1>
    </dataValidation>
    <dataValidation type="list" allowBlank="1" showInputMessage="1" showErrorMessage="1" sqref="G8">
      <formula1>$L$7:$L$9</formula1>
    </dataValidation>
  </dataValidations>
  <hyperlinks>
    <hyperlink ref="A5" location="'Kopējais budžets'!A1" display="D"/>
  </hyperlinks>
  <printOptions horizontalCentered="1"/>
  <pageMargins left="0.3937007874015748" right="0.3937007874015748" top="0.984251968503937" bottom="0.984251968503937" header="0.5118110236220472" footer="0.5118110236220472"/>
  <pageSetup fitToHeight="1" fitToWidth="1" horizontalDpi="1200" verticalDpi="1200" orientation="portrait" paperSize="9" scale="86" r:id="rId1"/>
  <headerFooter alignWithMargins="0">
    <oddHeader>&amp;R&amp;D</oddHeader>
    <oddFooter>&amp;R5.7. Apakšuzņēmēju līgumu izmaksas
____</oddFooter>
  </headerFooter>
</worksheet>
</file>

<file path=xl/worksheets/sheet8.xml><?xml version="1.0" encoding="utf-8"?>
<worksheet xmlns="http://schemas.openxmlformats.org/spreadsheetml/2006/main" xmlns:r="http://schemas.openxmlformats.org/officeDocument/2006/relationships">
  <dimension ref="A1:O77"/>
  <sheetViews>
    <sheetView view="pageBreakPreview" zoomScaleSheetLayoutView="100" workbookViewId="0" topLeftCell="A1">
      <pane ySplit="7" topLeftCell="BM8" activePane="bottomLeft" state="frozen"/>
      <selection pane="topLeft" activeCell="A1" sqref="A1"/>
      <selection pane="bottomLeft" activeCell="D13" sqref="D13"/>
    </sheetView>
  </sheetViews>
  <sheetFormatPr defaultColWidth="9.140625" defaultRowHeight="12.75"/>
  <cols>
    <col min="1" max="1" width="9.00390625" style="8" customWidth="1"/>
    <col min="2" max="2" width="26.28125" style="8" customWidth="1"/>
    <col min="3" max="3" width="27.57421875" style="8" customWidth="1"/>
    <col min="4" max="4" width="9.8515625" style="8" customWidth="1"/>
    <col min="5" max="5" width="11.57421875" style="8" customWidth="1"/>
    <col min="6" max="6" width="11.00390625" style="8" customWidth="1"/>
    <col min="7" max="7" width="9.8515625" style="8" customWidth="1"/>
    <col min="8" max="8" width="10.28125" style="7" customWidth="1"/>
    <col min="9" max="9" width="14.00390625" style="0" hidden="1" customWidth="1"/>
    <col min="10" max="13" width="9.140625" style="0" hidden="1" customWidth="1"/>
    <col min="14" max="14" width="6.140625" style="0" customWidth="1"/>
    <col min="15" max="15" width="41.00390625" style="0" customWidth="1"/>
  </cols>
  <sheetData>
    <row r="1" spans="1:7" ht="15.75">
      <c r="A1" s="653" t="str">
        <f>'Kopējais budžets'!A1:C1</f>
        <v>Izvēlēties fondu</v>
      </c>
      <c r="B1" s="697"/>
      <c r="C1" s="654"/>
      <c r="D1" s="654"/>
      <c r="E1" s="654"/>
      <c r="F1" s="654"/>
      <c r="G1" s="648"/>
    </row>
    <row r="2" spans="1:12" ht="27.75" customHeight="1">
      <c r="A2" s="641" t="str">
        <f>'Kopējais budžets'!A2:C2</f>
        <v>Ierakstīt projekta nosaukumu</v>
      </c>
      <c r="B2" s="698"/>
      <c r="C2" s="642"/>
      <c r="D2" s="642"/>
      <c r="E2" s="642"/>
      <c r="F2" s="642"/>
      <c r="G2" s="643"/>
      <c r="K2" s="1"/>
      <c r="L2" s="1"/>
    </row>
    <row r="3" spans="1:12" ht="16.5" thickBot="1">
      <c r="A3" s="644" t="str">
        <f>'Kopējais budžets'!A3:C3</f>
        <v>Ierakstīt projekta iesniedzēja institūcijas nosaukumu</v>
      </c>
      <c r="B3" s="699"/>
      <c r="C3" s="645"/>
      <c r="D3" s="645"/>
      <c r="E3" s="645"/>
      <c r="F3" s="645"/>
      <c r="G3" s="646"/>
      <c r="J3" t="s">
        <v>143</v>
      </c>
      <c r="K3" s="1"/>
      <c r="L3" s="1"/>
    </row>
    <row r="4" spans="1:10" ht="12.75" customHeight="1" thickBot="1">
      <c r="A4" s="9"/>
      <c r="B4" s="9"/>
      <c r="C4" s="9"/>
      <c r="D4" s="9"/>
      <c r="E4" s="9"/>
      <c r="F4" s="9"/>
      <c r="G4" s="9"/>
      <c r="H4" s="849"/>
      <c r="J4" t="s">
        <v>238</v>
      </c>
    </row>
    <row r="5" spans="1:10" ht="16.5" thickBot="1">
      <c r="A5" s="486" t="s">
        <v>40</v>
      </c>
      <c r="B5" s="733" t="s">
        <v>211</v>
      </c>
      <c r="C5" s="702"/>
      <c r="D5" s="702"/>
      <c r="E5" s="702"/>
      <c r="F5" s="702"/>
      <c r="G5" s="61" t="s">
        <v>35</v>
      </c>
      <c r="I5" s="5"/>
      <c r="J5" t="s">
        <v>128</v>
      </c>
    </row>
    <row r="6" spans="1:10" ht="18" customHeight="1" thickBot="1">
      <c r="A6" s="19"/>
      <c r="B6" s="36"/>
      <c r="C6" s="20"/>
      <c r="D6" s="20"/>
      <c r="E6" s="20"/>
      <c r="F6" s="17"/>
      <c r="G6" s="339">
        <f>ROUND(G8+G23+G38+G53,0)</f>
        <v>0</v>
      </c>
      <c r="J6" t="s">
        <v>201</v>
      </c>
    </row>
    <row r="7" spans="1:13" ht="43.5" customHeight="1" thickBot="1">
      <c r="A7" s="48" t="s">
        <v>167</v>
      </c>
      <c r="B7" s="33" t="s">
        <v>89</v>
      </c>
      <c r="C7" s="33" t="s">
        <v>88</v>
      </c>
      <c r="D7" s="33" t="s">
        <v>86</v>
      </c>
      <c r="E7" s="33" t="s">
        <v>104</v>
      </c>
      <c r="F7" s="33" t="s">
        <v>34</v>
      </c>
      <c r="G7" s="432" t="s">
        <v>35</v>
      </c>
      <c r="I7" s="5"/>
      <c r="J7" s="628" t="s">
        <v>239</v>
      </c>
      <c r="K7" s="216">
        <f>IF(H9=J7,G9*10%/110%,0)+IF(H10=J7,G10*10%/110%,0)+IF(H11=J7,G11*10%/110%,0)+IF(H12=J7,G12*10%/110%,0)+IF(H13=J7,G13*10%/110%,0)+IF(H14=J7,G14*10%/110%,0)+IF(H15=J7,G15*10%/110%,0)+IF(H16=J7,G16*10%/110%,0)+IF(H17=J7,G17*10%/110%,0)+IF(H18=J7,G18*10%/110%,0)+IF(H19=J7,G19*10%/110%,0)+IF(H20=J7,G20*10%/110%,0)+IF(H21=J7,G21*10%/110%,0)+IF(H22=J7,G22*10%/110%,0)</f>
        <v>0</v>
      </c>
      <c r="L7" s="216">
        <f>IF(H39=J7,G39*10%/110%,0)+IF(H40=J7,G40*10%/110%,0)+IF(H41=J7,G41*10%/110%,0)+IF(H42=J7,G42*10%/110%,0)+IF(H43=J7,G43*10%/110%,0)+IF(H44=J7,G44*10%/110%,0)+IF(H45=J7,G45*10%/110%,0)+IF(H46=J7,G46*10%/110%,0)+IF(H47=J7,G47*10%/110%,0)+IF(H48=J7,G48*10%/110%,0)+IF(H49=J7,G49*10%/110%,0)+IF(H50=J7,G50*10%/110%,0)+IF(H51=J7,G51*10%/110%,0)+IF(H52=J7,G52*10%/110%,0)</f>
        <v>0</v>
      </c>
      <c r="M7" s="216">
        <f>IF(H54=J7,G54*10%/110%,0)+IF(H55=J7,G55*10%/110%,0)+IF(H56=J7,G56*10%/110%,0)+IF(H57=J7,G57*10%/110%,0)+IF(H58=J7,G58*10%/110%,0)+IF(H59=J7,G59*10%/110%,0)+IF(H60=J7,G60*10%/110%,0)+IF(H61=J7,G61*10%/110%,0)+IF(H62=J7,G62*10%/110%,0)+IF(H63=J7,G63*10%/110%,0)+IF(H64=J7,G64*10%/110%,0)+IF(H65=J7,G65*10%/110%,0)+IF(H66=J7,G66*10%/110%,0)</f>
        <v>0</v>
      </c>
    </row>
    <row r="8" spans="1:9" ht="16.5" thickBot="1">
      <c r="A8" s="744" t="s">
        <v>103</v>
      </c>
      <c r="B8" s="745"/>
      <c r="C8" s="745"/>
      <c r="D8" s="745"/>
      <c r="E8" s="745"/>
      <c r="F8" s="746"/>
      <c r="G8" s="579">
        <f>SUM(G9:G22)</f>
        <v>0</v>
      </c>
      <c r="H8" s="509"/>
      <c r="I8" s="6"/>
    </row>
    <row r="9" spans="1:15" s="12" customFormat="1" ht="15" customHeight="1">
      <c r="A9" s="580"/>
      <c r="B9" s="581"/>
      <c r="C9" s="581"/>
      <c r="D9" s="581"/>
      <c r="E9" s="582"/>
      <c r="F9" s="583"/>
      <c r="G9" s="340">
        <f>D9*F9</f>
        <v>0</v>
      </c>
      <c r="H9" s="509" t="s">
        <v>143</v>
      </c>
      <c r="I9" s="12">
        <f>K9+L9+M9</f>
        <v>0</v>
      </c>
      <c r="J9" s="12">
        <v>1</v>
      </c>
      <c r="K9">
        <f>IF($A$9=J9,$G$9+$G$24,0)+IF($A$10=J9,$G$10+$G$25,0)+IF($A$11=J9,$G$11+$G$26,0)+IF($A$12=J9,$G$12+$G$27,0)+IF($A$13=J9,$G$13+$G$28,0)+IF($A$14=J9,$G$14+$G$29,0)+IF($A$15=J9,$G$15+$G$30,0)+IF($A$16=J9,$G$16+$G$31,0)+IF($A$17=J9,$G$17,0)+IF($A$18=J9,$G$18+$G$32,0)+IF($A$19=J9,$G$19+$G$33,0)+IF($A$20=J9,$G$20+$G$34,0)+IF($A$21=J9,$G$21+$G$35,0)+IF($A$22=J9,$G$22+$G$37,0)</f>
        <v>0</v>
      </c>
      <c r="L9">
        <f>IF($A$39=J9,$G$39,0)+IF($A$40=J9,$G$40,0)+IF($A$41=J9,$G$41,0)+IF($A$42=J9,$G$42,0)+IF($A$43=J9,$G$43,0)+IF($A$44=J9,$G$44,0)+IF($A$45=J9,$G$45,0)+IF($A$46=J9,$G$46,0)+IF($A$47=J9,$G47,0)+IF($A$48=J9,$G$48,0)+IF($A$49=J9,$G$49,0)+IF($A$50=J9,$G$50,0)+IF($A$51=J9,$G$51,0)+IF($A$52=J9,$G$52,0)</f>
        <v>0</v>
      </c>
      <c r="M9">
        <f>IF($A$54=J9,$G$54,0)+IF($A$55=J9,$G$55,0)+IF($A$56=J9,$G$56,0)+IF($A$57=J9,$G$57,0)+IF($A$58=J9,$G$58,0)+IF($A$59=J9,$G$59,0)+IF($A$60=J9,$G$60,0)+IF($A$61=J9,$G$61,0)+IF($A$62=J9,$G$62,0)+IF($A$63=J9,$G$63,0)+IF($A$64=J9,$G$64,0)+IF($A$65=J9,$G$65,0)+IF($A$66=J9,$G$66,0)</f>
        <v>0</v>
      </c>
      <c r="N9"/>
      <c r="O9" s="663" t="s">
        <v>195</v>
      </c>
    </row>
    <row r="10" spans="1:15" s="12" customFormat="1" ht="15" customHeight="1">
      <c r="A10" s="117"/>
      <c r="B10" s="66"/>
      <c r="C10" s="66"/>
      <c r="D10" s="66"/>
      <c r="E10" s="145"/>
      <c r="F10" s="465"/>
      <c r="G10" s="341">
        <f>D10*F10</f>
        <v>0</v>
      </c>
      <c r="H10" s="509" t="s">
        <v>143</v>
      </c>
      <c r="I10" s="12">
        <f aca="true" t="shared" si="0" ref="I10:I18">K10+L10+M10</f>
        <v>0</v>
      </c>
      <c r="J10" s="12">
        <v>2</v>
      </c>
      <c r="K10">
        <f aca="true" t="shared" si="1" ref="K10:K18">IF($A$9=J10,$G$9+$G$24,0)+IF($A$10=J10,$G$10+$G$25,0)+IF($A$11=J10,$G$11+$G$26,0)+IF($A$12=J10,$G$12+$G$27,0)+IF($A$13=J10,$G$13+$G$28,0)+IF($A$14=J10,$G$14+$G$29,0)+IF($A$15=J10,$G$15+$G$30,0)+IF($A$16=J10,$G$16+$G$31,0)+IF($A$17=J10,$G$17,0)+IF($A$18=J10,$G$18+$G$32,0)+IF($A$19=J10,$G$19+$G$33,0)+IF($A$20=J10,$G$20+$G$34,0)+IF($A$21=J10,$G$21+$G$35,0)+IF($A$22=J10,$G$22+$G$37,0)</f>
        <v>0</v>
      </c>
      <c r="L10">
        <f aca="true" t="shared" si="2" ref="L10:L18">IF($A$39=J10,$G$39,0)+IF($A$40=J10,$G$40,0)+IF($A$41=J10,$G$41,0)+IF($A$42=J10,$G$42,0)+IF($A$43=J10,$G$43,0)+IF($A$44=J10,$G$44,0)+IF($A$45=J10,$G$45,0)+IF($A$46=J10,$G$46,0)+IF($A$47=J10,$G48,0)+IF($A$48=J10,$G$48,0)+IF($A$49=J10,$G$49,0)+IF($A$50=J10,$G$50,0)+IF($A$51=J10,$G$51,0)+IF($A$52=J10,$G$52,0)</f>
        <v>0</v>
      </c>
      <c r="M10">
        <f aca="true" t="shared" si="3" ref="M10:M18">IF($A$54=J10,$G$54,0)+IF($A$55=J10,$G$55,0)+IF($A$56=J10,$G$56,0)+IF($A$57=J10,$G$57,0)+IF($A$58=J10,$G$58,0)+IF($A$59=J10,$G$59,0)+IF($A$60=J10,$G$60,0)+IF($A$61=J10,$G$61,0)+IF($A$62=J10,$G$62,0)+IF($A$63=J10,$G$63,0)+IF($A$64=J10,$G$64,0)+IF($A$65=J10,$G$65,0)+IF($A$66=J10,$G$66,0)</f>
        <v>0</v>
      </c>
      <c r="N10"/>
      <c r="O10" s="663"/>
    </row>
    <row r="11" spans="1:15" s="12" customFormat="1" ht="15">
      <c r="A11" s="117"/>
      <c r="B11" s="66"/>
      <c r="C11" s="66"/>
      <c r="D11" s="66"/>
      <c r="E11" s="145"/>
      <c r="F11" s="465"/>
      <c r="G11" s="341">
        <f aca="true" t="shared" si="4" ref="G11:G22">D11*F11</f>
        <v>0</v>
      </c>
      <c r="H11" s="509" t="s">
        <v>143</v>
      </c>
      <c r="I11" s="12">
        <f t="shared" si="0"/>
        <v>0</v>
      </c>
      <c r="J11" s="12">
        <v>3</v>
      </c>
      <c r="K11">
        <f t="shared" si="1"/>
        <v>0</v>
      </c>
      <c r="L11">
        <f t="shared" si="2"/>
        <v>0</v>
      </c>
      <c r="M11">
        <f t="shared" si="3"/>
        <v>0</v>
      </c>
      <c r="N11"/>
      <c r="O11" s="663"/>
    </row>
    <row r="12" spans="1:15" s="12" customFormat="1" ht="15">
      <c r="A12" s="117"/>
      <c r="B12" s="66"/>
      <c r="C12" s="66"/>
      <c r="D12" s="66"/>
      <c r="E12" s="145"/>
      <c r="F12" s="465"/>
      <c r="G12" s="341">
        <f t="shared" si="4"/>
        <v>0</v>
      </c>
      <c r="H12" s="509" t="s">
        <v>143</v>
      </c>
      <c r="I12" s="12">
        <f t="shared" si="0"/>
        <v>0</v>
      </c>
      <c r="J12" s="12">
        <v>4</v>
      </c>
      <c r="K12">
        <f t="shared" si="1"/>
        <v>0</v>
      </c>
      <c r="L12">
        <f t="shared" si="2"/>
        <v>0</v>
      </c>
      <c r="M12">
        <f t="shared" si="3"/>
        <v>0</v>
      </c>
      <c r="N12"/>
      <c r="O12" s="663"/>
    </row>
    <row r="13" spans="1:15" s="12" customFormat="1" ht="15">
      <c r="A13" s="117"/>
      <c r="B13" s="66"/>
      <c r="C13" s="66"/>
      <c r="D13" s="66"/>
      <c r="E13" s="145"/>
      <c r="F13" s="465"/>
      <c r="G13" s="341">
        <f t="shared" si="4"/>
        <v>0</v>
      </c>
      <c r="H13" s="509" t="s">
        <v>143</v>
      </c>
      <c r="I13" s="12">
        <f t="shared" si="0"/>
        <v>0</v>
      </c>
      <c r="J13" s="12">
        <v>5</v>
      </c>
      <c r="K13">
        <f t="shared" si="1"/>
        <v>0</v>
      </c>
      <c r="L13">
        <f t="shared" si="2"/>
        <v>0</v>
      </c>
      <c r="M13">
        <f t="shared" si="3"/>
        <v>0</v>
      </c>
      <c r="N13"/>
      <c r="O13" s="663"/>
    </row>
    <row r="14" spans="1:15" s="12" customFormat="1" ht="15">
      <c r="A14" s="117"/>
      <c r="B14" s="66"/>
      <c r="C14" s="66"/>
      <c r="D14" s="66"/>
      <c r="E14" s="145"/>
      <c r="F14" s="465"/>
      <c r="G14" s="341">
        <f t="shared" si="4"/>
        <v>0</v>
      </c>
      <c r="H14" s="509" t="s">
        <v>143</v>
      </c>
      <c r="I14" s="12">
        <f t="shared" si="0"/>
        <v>0</v>
      </c>
      <c r="J14" s="12">
        <v>6</v>
      </c>
      <c r="K14">
        <f t="shared" si="1"/>
        <v>0</v>
      </c>
      <c r="L14">
        <f t="shared" si="2"/>
        <v>0</v>
      </c>
      <c r="M14">
        <f t="shared" si="3"/>
        <v>0</v>
      </c>
      <c r="N14"/>
      <c r="O14" s="663"/>
    </row>
    <row r="15" spans="1:15" s="12" customFormat="1" ht="15">
      <c r="A15" s="117"/>
      <c r="B15" s="66"/>
      <c r="C15" s="66"/>
      <c r="D15" s="499"/>
      <c r="E15" s="145"/>
      <c r="F15" s="465"/>
      <c r="G15" s="341">
        <f t="shared" si="4"/>
        <v>0</v>
      </c>
      <c r="H15" s="509" t="s">
        <v>143</v>
      </c>
      <c r="I15" s="12">
        <f t="shared" si="0"/>
        <v>0</v>
      </c>
      <c r="J15" s="12">
        <v>7</v>
      </c>
      <c r="K15">
        <f t="shared" si="1"/>
        <v>0</v>
      </c>
      <c r="L15">
        <f t="shared" si="2"/>
        <v>0</v>
      </c>
      <c r="M15">
        <f t="shared" si="3"/>
        <v>0</v>
      </c>
      <c r="N15"/>
      <c r="O15" s="663"/>
    </row>
    <row r="16" spans="1:15" s="12" customFormat="1" ht="15">
      <c r="A16" s="117"/>
      <c r="B16" s="66"/>
      <c r="C16" s="66"/>
      <c r="D16" s="499"/>
      <c r="E16" s="145"/>
      <c r="F16" s="465"/>
      <c r="G16" s="341">
        <f t="shared" si="4"/>
        <v>0</v>
      </c>
      <c r="H16" s="509" t="s">
        <v>143</v>
      </c>
      <c r="I16" s="12">
        <f t="shared" si="0"/>
        <v>0</v>
      </c>
      <c r="J16" s="12">
        <v>8</v>
      </c>
      <c r="K16">
        <f t="shared" si="1"/>
        <v>0</v>
      </c>
      <c r="L16">
        <f t="shared" si="2"/>
        <v>0</v>
      </c>
      <c r="M16">
        <f t="shared" si="3"/>
        <v>0</v>
      </c>
      <c r="N16"/>
      <c r="O16" s="663"/>
    </row>
    <row r="17" spans="1:15" s="12" customFormat="1" ht="15">
      <c r="A17" s="117"/>
      <c r="B17" s="66"/>
      <c r="C17" s="66"/>
      <c r="D17" s="499"/>
      <c r="E17" s="145"/>
      <c r="F17" s="465"/>
      <c r="G17" s="341">
        <f t="shared" si="4"/>
        <v>0</v>
      </c>
      <c r="H17" s="509" t="s">
        <v>143</v>
      </c>
      <c r="I17" s="12">
        <f t="shared" si="0"/>
        <v>0</v>
      </c>
      <c r="J17" s="12">
        <v>9</v>
      </c>
      <c r="K17">
        <f t="shared" si="1"/>
        <v>0</v>
      </c>
      <c r="L17">
        <f t="shared" si="2"/>
        <v>0</v>
      </c>
      <c r="M17">
        <f t="shared" si="3"/>
        <v>0</v>
      </c>
      <c r="N17"/>
      <c r="O17" s="663"/>
    </row>
    <row r="18" spans="1:15" s="12" customFormat="1" ht="15">
      <c r="A18" s="117"/>
      <c r="B18" s="66"/>
      <c r="C18" s="66"/>
      <c r="D18" s="499"/>
      <c r="E18" s="145"/>
      <c r="F18" s="465"/>
      <c r="G18" s="341">
        <f t="shared" si="4"/>
        <v>0</v>
      </c>
      <c r="H18" s="509" t="s">
        <v>143</v>
      </c>
      <c r="I18" s="12">
        <f t="shared" si="0"/>
        <v>0</v>
      </c>
      <c r="J18" s="12">
        <v>10</v>
      </c>
      <c r="K18">
        <f t="shared" si="1"/>
        <v>0</v>
      </c>
      <c r="L18">
        <f t="shared" si="2"/>
        <v>0</v>
      </c>
      <c r="M18">
        <f t="shared" si="3"/>
        <v>0</v>
      </c>
      <c r="N18"/>
      <c r="O18" s="663"/>
    </row>
    <row r="19" spans="1:15" s="12" customFormat="1" ht="15">
      <c r="A19" s="117"/>
      <c r="B19" s="66"/>
      <c r="C19" s="66"/>
      <c r="D19" s="499"/>
      <c r="E19" s="145"/>
      <c r="F19" s="465"/>
      <c r="G19" s="341">
        <f t="shared" si="4"/>
        <v>0</v>
      </c>
      <c r="H19" s="509" t="s">
        <v>143</v>
      </c>
      <c r="O19" s="663"/>
    </row>
    <row r="20" spans="1:15" s="12" customFormat="1" ht="15">
      <c r="A20" s="117"/>
      <c r="B20" s="67"/>
      <c r="C20" s="67"/>
      <c r="D20" s="499"/>
      <c r="E20" s="145"/>
      <c r="F20" s="465"/>
      <c r="G20" s="341">
        <f t="shared" si="4"/>
        <v>0</v>
      </c>
      <c r="H20" s="509" t="s">
        <v>143</v>
      </c>
      <c r="I20" s="12">
        <f>SUM(I9:I18)</f>
        <v>0</v>
      </c>
      <c r="J20" s="12" t="s">
        <v>144</v>
      </c>
      <c r="O20" s="663"/>
    </row>
    <row r="21" spans="1:15" s="12" customFormat="1" ht="15">
      <c r="A21" s="117"/>
      <c r="B21" s="67"/>
      <c r="C21" s="66"/>
      <c r="D21" s="499"/>
      <c r="E21" s="145"/>
      <c r="F21" s="465"/>
      <c r="G21" s="341">
        <f t="shared" si="4"/>
        <v>0</v>
      </c>
      <c r="H21" s="509" t="s">
        <v>143</v>
      </c>
      <c r="O21" s="663"/>
    </row>
    <row r="22" spans="1:15" s="12" customFormat="1" ht="15.75" thickBot="1">
      <c r="A22" s="629"/>
      <c r="B22" s="630"/>
      <c r="C22" s="630"/>
      <c r="D22" s="631"/>
      <c r="E22" s="632"/>
      <c r="F22" s="633"/>
      <c r="G22" s="343">
        <f t="shared" si="4"/>
        <v>0</v>
      </c>
      <c r="H22" s="509" t="s">
        <v>143</v>
      </c>
      <c r="O22" s="663"/>
    </row>
    <row r="23" spans="1:15" s="12" customFormat="1" ht="16.5" thickBot="1">
      <c r="A23" s="748" t="s">
        <v>87</v>
      </c>
      <c r="B23" s="749"/>
      <c r="C23" s="749"/>
      <c r="D23" s="749"/>
      <c r="E23" s="749"/>
      <c r="F23" s="749"/>
      <c r="G23" s="344">
        <f>SUM(G24:G37)</f>
        <v>0</v>
      </c>
      <c r="H23" s="510"/>
      <c r="O23" s="663"/>
    </row>
    <row r="24" spans="1:15" s="12" customFormat="1" ht="15" customHeight="1">
      <c r="A24" s="305">
        <f aca="true" t="shared" si="5" ref="A24:E37">A9</f>
        <v>0</v>
      </c>
      <c r="B24" s="306">
        <f t="shared" si="5"/>
        <v>0</v>
      </c>
      <c r="C24" s="306">
        <f t="shared" si="5"/>
        <v>0</v>
      </c>
      <c r="D24" s="500">
        <f>D9</f>
        <v>0</v>
      </c>
      <c r="E24" s="304">
        <f t="shared" si="5"/>
        <v>0</v>
      </c>
      <c r="F24" s="466"/>
      <c r="G24" s="342">
        <f>ROUND(D24*E24*F24,0)</f>
        <v>0</v>
      </c>
      <c r="H24" s="510"/>
      <c r="O24" s="663"/>
    </row>
    <row r="25" spans="1:15" s="12" customFormat="1" ht="15" customHeight="1">
      <c r="A25" s="307">
        <f t="shared" si="5"/>
        <v>0</v>
      </c>
      <c r="B25" s="308">
        <f t="shared" si="5"/>
        <v>0</v>
      </c>
      <c r="C25" s="308">
        <f t="shared" si="5"/>
        <v>0</v>
      </c>
      <c r="D25" s="501">
        <f t="shared" si="5"/>
        <v>0</v>
      </c>
      <c r="E25" s="309">
        <f t="shared" si="5"/>
        <v>0</v>
      </c>
      <c r="F25" s="467"/>
      <c r="G25" s="341">
        <f>ROUND(D25*E25*F25,0)</f>
        <v>0</v>
      </c>
      <c r="H25" s="510"/>
      <c r="O25" s="663"/>
    </row>
    <row r="26" spans="1:15" s="12" customFormat="1" ht="15" customHeight="1">
      <c r="A26" s="307">
        <f t="shared" si="5"/>
        <v>0</v>
      </c>
      <c r="B26" s="308">
        <f t="shared" si="5"/>
        <v>0</v>
      </c>
      <c r="C26" s="308">
        <f t="shared" si="5"/>
        <v>0</v>
      </c>
      <c r="D26" s="501">
        <f t="shared" si="5"/>
        <v>0</v>
      </c>
      <c r="E26" s="309">
        <f t="shared" si="5"/>
        <v>0</v>
      </c>
      <c r="F26" s="467"/>
      <c r="G26" s="341">
        <f aca="true" t="shared" si="6" ref="G26:G36">ROUND(D26*E26*F26,0)</f>
        <v>0</v>
      </c>
      <c r="H26" s="510"/>
      <c r="O26" s="663"/>
    </row>
    <row r="27" spans="1:15" s="12" customFormat="1" ht="15">
      <c r="A27" s="307">
        <f t="shared" si="5"/>
        <v>0</v>
      </c>
      <c r="B27" s="308">
        <f t="shared" si="5"/>
        <v>0</v>
      </c>
      <c r="C27" s="308">
        <f t="shared" si="5"/>
        <v>0</v>
      </c>
      <c r="D27" s="501">
        <f t="shared" si="5"/>
        <v>0</v>
      </c>
      <c r="E27" s="309">
        <f t="shared" si="5"/>
        <v>0</v>
      </c>
      <c r="F27" s="467"/>
      <c r="G27" s="341">
        <f t="shared" si="6"/>
        <v>0</v>
      </c>
      <c r="H27" s="510"/>
      <c r="O27" s="663"/>
    </row>
    <row r="28" spans="1:15" s="12" customFormat="1" ht="15">
      <c r="A28" s="307">
        <f>A13</f>
        <v>0</v>
      </c>
      <c r="B28" s="308">
        <f t="shared" si="5"/>
        <v>0</v>
      </c>
      <c r="C28" s="308">
        <f t="shared" si="5"/>
        <v>0</v>
      </c>
      <c r="D28" s="501">
        <f t="shared" si="5"/>
        <v>0</v>
      </c>
      <c r="E28" s="309">
        <f t="shared" si="5"/>
        <v>0</v>
      </c>
      <c r="F28" s="467"/>
      <c r="G28" s="341">
        <f t="shared" si="6"/>
        <v>0</v>
      </c>
      <c r="H28" s="510"/>
      <c r="O28" s="663"/>
    </row>
    <row r="29" spans="1:15" s="12" customFormat="1" ht="15">
      <c r="A29" s="307">
        <f t="shared" si="5"/>
        <v>0</v>
      </c>
      <c r="B29" s="308">
        <f t="shared" si="5"/>
        <v>0</v>
      </c>
      <c r="C29" s="308">
        <f t="shared" si="5"/>
        <v>0</v>
      </c>
      <c r="D29" s="501">
        <f t="shared" si="5"/>
        <v>0</v>
      </c>
      <c r="E29" s="309">
        <f t="shared" si="5"/>
        <v>0</v>
      </c>
      <c r="F29" s="467"/>
      <c r="G29" s="341">
        <f t="shared" si="6"/>
        <v>0</v>
      </c>
      <c r="H29" s="510"/>
      <c r="O29" s="663"/>
    </row>
    <row r="30" spans="1:15" s="12" customFormat="1" ht="15">
      <c r="A30" s="307">
        <f t="shared" si="5"/>
        <v>0</v>
      </c>
      <c r="B30" s="308">
        <f t="shared" si="5"/>
        <v>0</v>
      </c>
      <c r="C30" s="308">
        <f t="shared" si="5"/>
        <v>0</v>
      </c>
      <c r="D30" s="501">
        <f t="shared" si="5"/>
        <v>0</v>
      </c>
      <c r="E30" s="309">
        <f t="shared" si="5"/>
        <v>0</v>
      </c>
      <c r="F30" s="467"/>
      <c r="G30" s="341">
        <f t="shared" si="6"/>
        <v>0</v>
      </c>
      <c r="H30" s="510"/>
      <c r="O30" s="663"/>
    </row>
    <row r="31" spans="1:15" s="12" customFormat="1" ht="15">
      <c r="A31" s="307">
        <f t="shared" si="5"/>
        <v>0</v>
      </c>
      <c r="B31" s="308">
        <f t="shared" si="5"/>
        <v>0</v>
      </c>
      <c r="C31" s="308">
        <f t="shared" si="5"/>
        <v>0</v>
      </c>
      <c r="D31" s="501">
        <f t="shared" si="5"/>
        <v>0</v>
      </c>
      <c r="E31" s="309">
        <f t="shared" si="5"/>
        <v>0</v>
      </c>
      <c r="F31" s="467"/>
      <c r="G31" s="341">
        <f t="shared" si="6"/>
        <v>0</v>
      </c>
      <c r="H31" s="510"/>
      <c r="O31" s="663"/>
    </row>
    <row r="32" spans="1:15" s="12" customFormat="1" ht="15">
      <c r="A32" s="307">
        <f t="shared" si="5"/>
        <v>0</v>
      </c>
      <c r="B32" s="308">
        <f t="shared" si="5"/>
        <v>0</v>
      </c>
      <c r="C32" s="308">
        <f t="shared" si="5"/>
        <v>0</v>
      </c>
      <c r="D32" s="501">
        <f t="shared" si="5"/>
        <v>0</v>
      </c>
      <c r="E32" s="309">
        <f t="shared" si="5"/>
        <v>0</v>
      </c>
      <c r="F32" s="467"/>
      <c r="G32" s="341">
        <f t="shared" si="6"/>
        <v>0</v>
      </c>
      <c r="H32" s="510"/>
      <c r="O32" s="663"/>
    </row>
    <row r="33" spans="1:15" s="12" customFormat="1" ht="15">
      <c r="A33" s="307">
        <f t="shared" si="5"/>
        <v>0</v>
      </c>
      <c r="B33" s="308">
        <f t="shared" si="5"/>
        <v>0</v>
      </c>
      <c r="C33" s="308">
        <f t="shared" si="5"/>
        <v>0</v>
      </c>
      <c r="D33" s="501">
        <f t="shared" si="5"/>
        <v>0</v>
      </c>
      <c r="E33" s="309">
        <f t="shared" si="5"/>
        <v>0</v>
      </c>
      <c r="F33" s="467"/>
      <c r="G33" s="341">
        <f t="shared" si="6"/>
        <v>0</v>
      </c>
      <c r="H33" s="510"/>
      <c r="O33" s="663"/>
    </row>
    <row r="34" spans="1:15" s="12" customFormat="1" ht="15">
      <c r="A34" s="307">
        <f t="shared" si="5"/>
        <v>0</v>
      </c>
      <c r="B34" s="308">
        <f t="shared" si="5"/>
        <v>0</v>
      </c>
      <c r="C34" s="308">
        <f t="shared" si="5"/>
        <v>0</v>
      </c>
      <c r="D34" s="501">
        <f t="shared" si="5"/>
        <v>0</v>
      </c>
      <c r="E34" s="309">
        <f t="shared" si="5"/>
        <v>0</v>
      </c>
      <c r="F34" s="467"/>
      <c r="G34" s="341">
        <f t="shared" si="6"/>
        <v>0</v>
      </c>
      <c r="H34" s="510"/>
      <c r="O34" s="663"/>
    </row>
    <row r="35" spans="1:15" s="12" customFormat="1" ht="15">
      <c r="A35" s="307">
        <f t="shared" si="5"/>
        <v>0</v>
      </c>
      <c r="B35" s="308">
        <f t="shared" si="5"/>
        <v>0</v>
      </c>
      <c r="C35" s="308">
        <f t="shared" si="5"/>
        <v>0</v>
      </c>
      <c r="D35" s="501">
        <f t="shared" si="5"/>
        <v>0</v>
      </c>
      <c r="E35" s="309">
        <f t="shared" si="5"/>
        <v>0</v>
      </c>
      <c r="F35" s="467"/>
      <c r="G35" s="341">
        <f t="shared" si="6"/>
        <v>0</v>
      </c>
      <c r="H35" s="510"/>
      <c r="O35" s="663"/>
    </row>
    <row r="36" spans="1:8" s="12" customFormat="1" ht="15">
      <c r="A36" s="307">
        <f t="shared" si="5"/>
        <v>0</v>
      </c>
      <c r="B36" s="308">
        <f t="shared" si="5"/>
        <v>0</v>
      </c>
      <c r="C36" s="308">
        <f t="shared" si="5"/>
        <v>0</v>
      </c>
      <c r="D36" s="501">
        <f t="shared" si="5"/>
        <v>0</v>
      </c>
      <c r="E36" s="309">
        <f t="shared" si="5"/>
        <v>0</v>
      </c>
      <c r="F36" s="467"/>
      <c r="G36" s="341">
        <f t="shared" si="6"/>
        <v>0</v>
      </c>
      <c r="H36" s="510"/>
    </row>
    <row r="37" spans="1:8" s="12" customFormat="1" ht="15.75" thickBot="1">
      <c r="A37" s="310">
        <f t="shared" si="5"/>
        <v>0</v>
      </c>
      <c r="B37" s="311">
        <f t="shared" si="5"/>
        <v>0</v>
      </c>
      <c r="C37" s="311">
        <f t="shared" si="5"/>
        <v>0</v>
      </c>
      <c r="D37" s="502">
        <f t="shared" si="5"/>
        <v>0</v>
      </c>
      <c r="E37" s="312">
        <f t="shared" si="5"/>
        <v>0</v>
      </c>
      <c r="F37" s="468"/>
      <c r="G37" s="343">
        <f>ROUND(D37*E37*F37,0)</f>
        <v>0</v>
      </c>
      <c r="H37" s="510"/>
    </row>
    <row r="38" spans="1:7" ht="16.5" thickBot="1">
      <c r="A38" s="750" t="s">
        <v>90</v>
      </c>
      <c r="B38" s="751"/>
      <c r="C38" s="751"/>
      <c r="D38" s="751"/>
      <c r="E38" s="751"/>
      <c r="F38" s="751"/>
      <c r="G38" s="344">
        <f>SUM(G39:G52)</f>
        <v>0</v>
      </c>
    </row>
    <row r="39" spans="1:8" s="12" customFormat="1" ht="15" customHeight="1">
      <c r="A39" s="313">
        <f aca="true" t="shared" si="7" ref="A39:D52">A9</f>
        <v>0</v>
      </c>
      <c r="B39" s="314">
        <f t="shared" si="7"/>
        <v>0</v>
      </c>
      <c r="C39" s="433">
        <f t="shared" si="7"/>
        <v>0</v>
      </c>
      <c r="D39" s="503">
        <f t="shared" si="7"/>
        <v>0</v>
      </c>
      <c r="E39" s="495"/>
      <c r="F39" s="495"/>
      <c r="G39" s="342">
        <f>D39*E39*F39</f>
        <v>0</v>
      </c>
      <c r="H39" s="7" t="s">
        <v>143</v>
      </c>
    </row>
    <row r="40" spans="1:8" s="12" customFormat="1" ht="15" customHeight="1">
      <c r="A40" s="315">
        <f t="shared" si="7"/>
        <v>0</v>
      </c>
      <c r="B40" s="316">
        <f t="shared" si="7"/>
        <v>0</v>
      </c>
      <c r="C40" s="434">
        <f t="shared" si="7"/>
        <v>0</v>
      </c>
      <c r="D40" s="504">
        <f t="shared" si="7"/>
        <v>0</v>
      </c>
      <c r="E40" s="496"/>
      <c r="F40" s="496"/>
      <c r="G40" s="341">
        <f>D40*E40*F40</f>
        <v>0</v>
      </c>
      <c r="H40" s="7" t="s">
        <v>143</v>
      </c>
    </row>
    <row r="41" spans="1:8" s="12" customFormat="1" ht="15">
      <c r="A41" s="315">
        <f t="shared" si="7"/>
        <v>0</v>
      </c>
      <c r="B41" s="316">
        <f t="shared" si="7"/>
        <v>0</v>
      </c>
      <c r="C41" s="434">
        <f t="shared" si="7"/>
        <v>0</v>
      </c>
      <c r="D41" s="504">
        <f t="shared" si="7"/>
        <v>0</v>
      </c>
      <c r="E41" s="496"/>
      <c r="F41" s="496"/>
      <c r="G41" s="341">
        <f aca="true" t="shared" si="8" ref="G41:G51">D41*E41*F41</f>
        <v>0</v>
      </c>
      <c r="H41" s="7" t="s">
        <v>143</v>
      </c>
    </row>
    <row r="42" spans="1:8" s="12" customFormat="1" ht="15">
      <c r="A42" s="315">
        <f t="shared" si="7"/>
        <v>0</v>
      </c>
      <c r="B42" s="316">
        <f t="shared" si="7"/>
        <v>0</v>
      </c>
      <c r="C42" s="434">
        <f t="shared" si="7"/>
        <v>0</v>
      </c>
      <c r="D42" s="504">
        <f t="shared" si="7"/>
        <v>0</v>
      </c>
      <c r="E42" s="496"/>
      <c r="F42" s="496"/>
      <c r="G42" s="341">
        <f t="shared" si="8"/>
        <v>0</v>
      </c>
      <c r="H42" s="7" t="s">
        <v>143</v>
      </c>
    </row>
    <row r="43" spans="1:8" s="12" customFormat="1" ht="15">
      <c r="A43" s="315">
        <f t="shared" si="7"/>
        <v>0</v>
      </c>
      <c r="B43" s="316">
        <f t="shared" si="7"/>
        <v>0</v>
      </c>
      <c r="C43" s="434">
        <f t="shared" si="7"/>
        <v>0</v>
      </c>
      <c r="D43" s="504">
        <f t="shared" si="7"/>
        <v>0</v>
      </c>
      <c r="E43" s="496"/>
      <c r="F43" s="496"/>
      <c r="G43" s="341">
        <f t="shared" si="8"/>
        <v>0</v>
      </c>
      <c r="H43" s="7" t="s">
        <v>143</v>
      </c>
    </row>
    <row r="44" spans="1:8" s="12" customFormat="1" ht="15">
      <c r="A44" s="315">
        <f t="shared" si="7"/>
        <v>0</v>
      </c>
      <c r="B44" s="316">
        <f t="shared" si="7"/>
        <v>0</v>
      </c>
      <c r="C44" s="434">
        <f t="shared" si="7"/>
        <v>0</v>
      </c>
      <c r="D44" s="504">
        <f t="shared" si="7"/>
        <v>0</v>
      </c>
      <c r="E44" s="496"/>
      <c r="F44" s="496"/>
      <c r="G44" s="341">
        <f t="shared" si="8"/>
        <v>0</v>
      </c>
      <c r="H44" s="7" t="s">
        <v>143</v>
      </c>
    </row>
    <row r="45" spans="1:8" s="12" customFormat="1" ht="15">
      <c r="A45" s="315">
        <f t="shared" si="7"/>
        <v>0</v>
      </c>
      <c r="B45" s="316">
        <f t="shared" si="7"/>
        <v>0</v>
      </c>
      <c r="C45" s="434">
        <f t="shared" si="7"/>
        <v>0</v>
      </c>
      <c r="D45" s="504">
        <f t="shared" si="7"/>
        <v>0</v>
      </c>
      <c r="E45" s="496"/>
      <c r="F45" s="496"/>
      <c r="G45" s="341">
        <f t="shared" si="8"/>
        <v>0</v>
      </c>
      <c r="H45" s="7" t="s">
        <v>143</v>
      </c>
    </row>
    <row r="46" spans="1:8" s="12" customFormat="1" ht="15">
      <c r="A46" s="315">
        <f t="shared" si="7"/>
        <v>0</v>
      </c>
      <c r="B46" s="316">
        <f t="shared" si="7"/>
        <v>0</v>
      </c>
      <c r="C46" s="434">
        <f t="shared" si="7"/>
        <v>0</v>
      </c>
      <c r="D46" s="504">
        <f t="shared" si="7"/>
        <v>0</v>
      </c>
      <c r="E46" s="496"/>
      <c r="F46" s="496"/>
      <c r="G46" s="341">
        <f t="shared" si="8"/>
        <v>0</v>
      </c>
      <c r="H46" s="7" t="s">
        <v>143</v>
      </c>
    </row>
    <row r="47" spans="1:8" s="12" customFormat="1" ht="15">
      <c r="A47" s="315">
        <f t="shared" si="7"/>
        <v>0</v>
      </c>
      <c r="B47" s="316">
        <f t="shared" si="7"/>
        <v>0</v>
      </c>
      <c r="C47" s="434">
        <f t="shared" si="7"/>
        <v>0</v>
      </c>
      <c r="D47" s="504">
        <f t="shared" si="7"/>
        <v>0</v>
      </c>
      <c r="E47" s="496"/>
      <c r="F47" s="496"/>
      <c r="G47" s="341">
        <f t="shared" si="8"/>
        <v>0</v>
      </c>
      <c r="H47" s="7" t="s">
        <v>143</v>
      </c>
    </row>
    <row r="48" spans="1:8" s="12" customFormat="1" ht="15">
      <c r="A48" s="315">
        <f t="shared" si="7"/>
        <v>0</v>
      </c>
      <c r="B48" s="316">
        <f t="shared" si="7"/>
        <v>0</v>
      </c>
      <c r="C48" s="434">
        <f t="shared" si="7"/>
        <v>0</v>
      </c>
      <c r="D48" s="504">
        <f t="shared" si="7"/>
        <v>0</v>
      </c>
      <c r="E48" s="496"/>
      <c r="F48" s="496"/>
      <c r="G48" s="341">
        <f t="shared" si="8"/>
        <v>0</v>
      </c>
      <c r="H48" s="7" t="s">
        <v>143</v>
      </c>
    </row>
    <row r="49" spans="1:8" s="12" customFormat="1" ht="15">
      <c r="A49" s="315">
        <f t="shared" si="7"/>
        <v>0</v>
      </c>
      <c r="B49" s="316">
        <f t="shared" si="7"/>
        <v>0</v>
      </c>
      <c r="C49" s="434">
        <f t="shared" si="7"/>
        <v>0</v>
      </c>
      <c r="D49" s="504">
        <f t="shared" si="7"/>
        <v>0</v>
      </c>
      <c r="E49" s="496"/>
      <c r="F49" s="496"/>
      <c r="G49" s="341">
        <f t="shared" si="8"/>
        <v>0</v>
      </c>
      <c r="H49" s="7" t="s">
        <v>143</v>
      </c>
    </row>
    <row r="50" spans="1:8" s="12" customFormat="1" ht="15">
      <c r="A50" s="315">
        <f t="shared" si="7"/>
        <v>0</v>
      </c>
      <c r="B50" s="316">
        <f t="shared" si="7"/>
        <v>0</v>
      </c>
      <c r="C50" s="434">
        <f t="shared" si="7"/>
        <v>0</v>
      </c>
      <c r="D50" s="504">
        <f t="shared" si="7"/>
        <v>0</v>
      </c>
      <c r="E50" s="496"/>
      <c r="F50" s="496"/>
      <c r="G50" s="341">
        <f t="shared" si="8"/>
        <v>0</v>
      </c>
      <c r="H50" s="7" t="s">
        <v>143</v>
      </c>
    </row>
    <row r="51" spans="1:8" s="12" customFormat="1" ht="15">
      <c r="A51" s="315">
        <f t="shared" si="7"/>
        <v>0</v>
      </c>
      <c r="B51" s="316">
        <f t="shared" si="7"/>
        <v>0</v>
      </c>
      <c r="C51" s="434">
        <f t="shared" si="7"/>
        <v>0</v>
      </c>
      <c r="D51" s="504">
        <f t="shared" si="7"/>
        <v>0</v>
      </c>
      <c r="E51" s="496"/>
      <c r="F51" s="496"/>
      <c r="G51" s="341">
        <f t="shared" si="8"/>
        <v>0</v>
      </c>
      <c r="H51" s="7" t="s">
        <v>143</v>
      </c>
    </row>
    <row r="52" spans="1:8" s="12" customFormat="1" ht="15.75" thickBot="1">
      <c r="A52" s="317">
        <f t="shared" si="7"/>
        <v>0</v>
      </c>
      <c r="B52" s="318">
        <f t="shared" si="7"/>
        <v>0</v>
      </c>
      <c r="C52" s="435">
        <f t="shared" si="7"/>
        <v>0</v>
      </c>
      <c r="D52" s="505">
        <f t="shared" si="7"/>
        <v>0</v>
      </c>
      <c r="E52" s="497"/>
      <c r="F52" s="497"/>
      <c r="G52" s="343">
        <f>D52*E52*F52</f>
        <v>0</v>
      </c>
      <c r="H52" s="7" t="s">
        <v>143</v>
      </c>
    </row>
    <row r="53" spans="1:8" s="12" customFormat="1" ht="16.5" thickBot="1">
      <c r="A53" s="750" t="s">
        <v>91</v>
      </c>
      <c r="B53" s="751"/>
      <c r="C53" s="751"/>
      <c r="D53" s="751"/>
      <c r="E53" s="751"/>
      <c r="F53" s="751"/>
      <c r="G53" s="344">
        <f>SUM(G54:G66)</f>
        <v>0</v>
      </c>
      <c r="H53" s="510"/>
    </row>
    <row r="54" spans="1:8" s="12" customFormat="1" ht="15" customHeight="1">
      <c r="A54" s="115"/>
      <c r="B54" s="62"/>
      <c r="C54" s="65"/>
      <c r="D54" s="506"/>
      <c r="E54" s="62"/>
      <c r="F54" s="469"/>
      <c r="G54" s="340">
        <f>D54*E54*F54</f>
        <v>0</v>
      </c>
      <c r="H54" s="510" t="s">
        <v>143</v>
      </c>
    </row>
    <row r="55" spans="1:8" s="12" customFormat="1" ht="15" customHeight="1">
      <c r="A55" s="78"/>
      <c r="B55" s="63"/>
      <c r="C55" s="79"/>
      <c r="D55" s="507"/>
      <c r="E55" s="79"/>
      <c r="F55" s="470"/>
      <c r="G55" s="342">
        <f>D55*E55*F55</f>
        <v>0</v>
      </c>
      <c r="H55" s="510" t="s">
        <v>143</v>
      </c>
    </row>
    <row r="56" spans="1:9" s="12" customFormat="1" ht="15" customHeight="1">
      <c r="A56" s="78"/>
      <c r="B56" s="63"/>
      <c r="C56" s="79"/>
      <c r="D56" s="507"/>
      <c r="E56" s="79"/>
      <c r="F56" s="470"/>
      <c r="G56" s="342">
        <f aca="true" t="shared" si="9" ref="G56:G65">D56*E56*F56</f>
        <v>0</v>
      </c>
      <c r="H56" s="510" t="s">
        <v>143</v>
      </c>
      <c r="I56" s="12" t="s">
        <v>105</v>
      </c>
    </row>
    <row r="57" spans="1:9" s="12" customFormat="1" ht="15" customHeight="1">
      <c r="A57" s="78"/>
      <c r="B57" s="63"/>
      <c r="C57" s="66"/>
      <c r="D57" s="507"/>
      <c r="E57" s="66"/>
      <c r="F57" s="612"/>
      <c r="G57" s="342">
        <f t="shared" si="9"/>
        <v>0</v>
      </c>
      <c r="H57" s="510" t="s">
        <v>143</v>
      </c>
      <c r="I57" s="12" t="s">
        <v>145</v>
      </c>
    </row>
    <row r="58" spans="1:8" s="12" customFormat="1" ht="15" customHeight="1">
      <c r="A58" s="78"/>
      <c r="B58" s="63"/>
      <c r="C58" s="66"/>
      <c r="D58" s="507"/>
      <c r="E58" s="66"/>
      <c r="F58" s="612"/>
      <c r="G58" s="342">
        <f t="shared" si="9"/>
        <v>0</v>
      </c>
      <c r="H58" s="510" t="s">
        <v>143</v>
      </c>
    </row>
    <row r="59" spans="1:8" s="12" customFormat="1" ht="15" customHeight="1">
      <c r="A59" s="78"/>
      <c r="B59" s="63"/>
      <c r="C59" s="66"/>
      <c r="D59" s="507"/>
      <c r="E59" s="66"/>
      <c r="F59" s="612"/>
      <c r="G59" s="342">
        <f t="shared" si="9"/>
        <v>0</v>
      </c>
      <c r="H59" s="510" t="s">
        <v>143</v>
      </c>
    </row>
    <row r="60" spans="1:8" s="12" customFormat="1" ht="15" customHeight="1">
      <c r="A60" s="78"/>
      <c r="B60" s="63"/>
      <c r="C60" s="66"/>
      <c r="D60" s="507"/>
      <c r="E60" s="66"/>
      <c r="F60" s="612"/>
      <c r="G60" s="342">
        <f t="shared" si="9"/>
        <v>0</v>
      </c>
      <c r="H60" s="510" t="s">
        <v>143</v>
      </c>
    </row>
    <row r="61" spans="1:8" s="12" customFormat="1" ht="15" customHeight="1">
      <c r="A61" s="78"/>
      <c r="B61" s="63"/>
      <c r="C61" s="66"/>
      <c r="D61" s="507"/>
      <c r="E61" s="66"/>
      <c r="F61" s="612"/>
      <c r="G61" s="342">
        <f t="shared" si="9"/>
        <v>0</v>
      </c>
      <c r="H61" s="510" t="s">
        <v>143</v>
      </c>
    </row>
    <row r="62" spans="1:8" s="12" customFormat="1" ht="15" customHeight="1">
      <c r="A62" s="78"/>
      <c r="B62" s="63"/>
      <c r="C62" s="66"/>
      <c r="D62" s="507"/>
      <c r="E62" s="66"/>
      <c r="F62" s="612"/>
      <c r="G62" s="342">
        <f t="shared" si="9"/>
        <v>0</v>
      </c>
      <c r="H62" s="510" t="s">
        <v>143</v>
      </c>
    </row>
    <row r="63" spans="1:8" s="12" customFormat="1" ht="15" customHeight="1">
      <c r="A63" s="78"/>
      <c r="B63" s="63"/>
      <c r="C63" s="66"/>
      <c r="D63" s="507"/>
      <c r="E63" s="66"/>
      <c r="F63" s="612"/>
      <c r="G63" s="342">
        <f t="shared" si="9"/>
        <v>0</v>
      </c>
      <c r="H63" s="510" t="s">
        <v>143</v>
      </c>
    </row>
    <row r="64" spans="1:8" s="12" customFormat="1" ht="15" customHeight="1">
      <c r="A64" s="78"/>
      <c r="B64" s="63"/>
      <c r="C64" s="66"/>
      <c r="D64" s="507"/>
      <c r="E64" s="66"/>
      <c r="F64" s="612"/>
      <c r="G64" s="342">
        <f t="shared" si="9"/>
        <v>0</v>
      </c>
      <c r="H64" s="510" t="s">
        <v>143</v>
      </c>
    </row>
    <row r="65" spans="1:8" s="12" customFormat="1" ht="15" customHeight="1">
      <c r="A65" s="78"/>
      <c r="B65" s="63"/>
      <c r="C65" s="66"/>
      <c r="D65" s="507"/>
      <c r="E65" s="66"/>
      <c r="F65" s="612"/>
      <c r="G65" s="342">
        <f t="shared" si="9"/>
        <v>0</v>
      </c>
      <c r="H65" s="510" t="s">
        <v>143</v>
      </c>
    </row>
    <row r="66" spans="1:8" s="12" customFormat="1" ht="15" customHeight="1" thickBot="1">
      <c r="A66" s="116"/>
      <c r="B66" s="64"/>
      <c r="C66" s="68"/>
      <c r="D66" s="508"/>
      <c r="E66" s="68"/>
      <c r="F66" s="613"/>
      <c r="G66" s="345">
        <f>D66*E66*F66</f>
        <v>0</v>
      </c>
      <c r="H66" s="510" t="s">
        <v>143</v>
      </c>
    </row>
    <row r="68" spans="1:7" ht="15" customHeight="1">
      <c r="A68" s="747" t="s">
        <v>175</v>
      </c>
      <c r="B68" s="747"/>
      <c r="C68" s="747"/>
      <c r="D68" s="747"/>
      <c r="E68" s="747"/>
      <c r="F68" s="747"/>
      <c r="G68" s="747"/>
    </row>
    <row r="69" spans="1:7" ht="15" customHeight="1">
      <c r="A69" s="747"/>
      <c r="B69" s="747"/>
      <c r="C69" s="747"/>
      <c r="D69" s="747"/>
      <c r="E69" s="747"/>
      <c r="F69" s="747"/>
      <c r="G69" s="747"/>
    </row>
    <row r="70" spans="1:7" ht="46.5" customHeight="1">
      <c r="A70" s="747" t="s">
        <v>202</v>
      </c>
      <c r="B70" s="747"/>
      <c r="C70" s="747"/>
      <c r="D70" s="747"/>
      <c r="E70" s="747"/>
      <c r="F70" s="747"/>
      <c r="G70" s="747"/>
    </row>
    <row r="71" spans="1:7" ht="15">
      <c r="A71" s="471"/>
      <c r="B71" s="471"/>
      <c r="C71" s="472"/>
      <c r="D71" s="472"/>
      <c r="E71" s="472"/>
      <c r="F71" s="472"/>
      <c r="G71" s="472"/>
    </row>
    <row r="72" spans="1:7" ht="15" customHeight="1">
      <c r="A72" s="705" t="s">
        <v>72</v>
      </c>
      <c r="B72" s="705"/>
      <c r="C72" s="705"/>
      <c r="D72" s="705"/>
      <c r="E72" s="705"/>
      <c r="F72" s="705"/>
      <c r="G72" s="705"/>
    </row>
    <row r="73" ht="15.75" thickBot="1"/>
    <row r="74" spans="1:4" ht="15">
      <c r="A74" s="158"/>
      <c r="B74" s="153" t="s">
        <v>124</v>
      </c>
      <c r="C74" s="153" t="s">
        <v>125</v>
      </c>
      <c r="D74" s="154" t="s">
        <v>126</v>
      </c>
    </row>
    <row r="75" spans="1:4" ht="15">
      <c r="A75" s="155" t="s">
        <v>40</v>
      </c>
      <c r="B75" s="103">
        <v>2100</v>
      </c>
      <c r="C75" s="103"/>
      <c r="D75" s="337">
        <f>G6</f>
        <v>0</v>
      </c>
    </row>
    <row r="76" spans="1:4" ht="15">
      <c r="A76" s="155"/>
      <c r="B76" s="103"/>
      <c r="C76" s="103" t="s">
        <v>236</v>
      </c>
      <c r="D76" s="635">
        <f>K7+L7+M7</f>
        <v>0</v>
      </c>
    </row>
    <row r="77" spans="1:4" ht="15.75" thickBot="1">
      <c r="A77" s="160"/>
      <c r="B77" s="627"/>
      <c r="C77" s="161" t="s">
        <v>237</v>
      </c>
      <c r="D77" s="635">
        <f>IF(H9=J4,G9*21%/121%,0)+IF(H10=J4,G10*21%/121%,0)+IF(H11=J4,G11*21%/121%,0)+IF(H12=J4,G12*21%/121%,0)+IF(H13=J4,G13*21%/121%,0)+IF(H14=J4,G14*21%/121%,0)+IF(H15=J4,G15*21%/121%,0)+IF(H16=J4,G16*21%/121%,0)+IF(H17=J4,G17*21%/121%,0)+IF(H18=J4,G18*21%/121%,0)+IF(H19=J4,G19*21%/121%,0)+IF(H20=J4,G20*21%/121%,0)+IF(H21=J4,G21*21%/121%,0)+IF(H22=J4,G22*21%/121%,0)+IF(H54=J4,G54*21%/121%,0)+IF(H55=J4,G55*21%/121%,0)+IF(H56=J4,G56*21%/121%,0)+IF(H57=J4,G57*21%/121%,0)+IF(H58=J4,G58*21%/121%,0)+IF(H59=J4,G59*21%/121%,0)+IF(H60=J4,G60*21%/121%,0)+IF(H61=J4,G61*21%/121%,0)+IF(H62=J4,G62*21%/121%,0)+IF(H63=J4,G63*21%/121%,0)+IF(H64=J4,G64*21%/121%,0)+IF(H65=J4,G65*21%/121%,0)+IF(H66=J4,G66*21%/121%,0)</f>
        <v>0</v>
      </c>
    </row>
  </sheetData>
  <sheetProtection password="DEDD" sheet="1" objects="1" scenarios="1" formatCells="0" formatColumns="0" formatRows="0"/>
  <mergeCells count="12">
    <mergeCell ref="O9:O35"/>
    <mergeCell ref="A68:G69"/>
    <mergeCell ref="A72:G72"/>
    <mergeCell ref="B5:F5"/>
    <mergeCell ref="A23:F23"/>
    <mergeCell ref="A38:F38"/>
    <mergeCell ref="A53:F53"/>
    <mergeCell ref="A70:G70"/>
    <mergeCell ref="A1:G1"/>
    <mergeCell ref="A2:G2"/>
    <mergeCell ref="A3:G3"/>
    <mergeCell ref="A8:F8"/>
  </mergeCells>
  <dataValidations count="4">
    <dataValidation type="list" allowBlank="1" showInputMessage="1" showErrorMessage="1" sqref="B54:B66">
      <formula1>$I$56:$I$58</formula1>
    </dataValidation>
    <dataValidation type="list" allowBlank="1" showInputMessage="1" showErrorMessage="1" sqref="A9:A22 A54:A66">
      <formula1>$J$8:$J$18</formula1>
    </dataValidation>
    <dataValidation type="list" allowBlank="1" showInputMessage="1" showErrorMessage="1" sqref="H16:H22">
      <formula1>$J$3:$J$6</formula1>
    </dataValidation>
    <dataValidation type="list" allowBlank="1" showInputMessage="1" showErrorMessage="1" sqref="H39:H52 H54:H66 H9:H15">
      <formula1>$J$3:$J$7</formula1>
    </dataValidation>
  </dataValidations>
  <hyperlinks>
    <hyperlink ref="A5" location="'Kopējais budžets'!A1" display="E1"/>
  </hyperlinks>
  <printOptions horizontalCentered="1"/>
  <pageMargins left="0.5905511811023623" right="0.3937007874015748" top="0.7874015748031497" bottom="0.5905511811023623" header="0.5118110236220472" footer="0.1968503937007874"/>
  <pageSetup horizontalDpi="600" verticalDpi="600" orientation="portrait" paperSize="9" scale="82" r:id="rId1"/>
  <headerFooter alignWithMargins="0">
    <oddHeader>&amp;R&amp;D</oddHeader>
    <oddFooter>&amp;R5.8. Komandējumu un uzturēšanās izmaksas
____</oddFooter>
  </headerFooter>
  <ignoredErrors>
    <ignoredError sqref="G38 G53" formula="1"/>
    <ignoredError sqref="B24:B26" unlocked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K44"/>
  <sheetViews>
    <sheetView view="pageBreakPreview" zoomScaleSheetLayoutView="100" workbookViewId="0" topLeftCell="A1">
      <selection activeCell="D14" sqref="D14"/>
    </sheetView>
  </sheetViews>
  <sheetFormatPr defaultColWidth="9.140625" defaultRowHeight="12.75"/>
  <cols>
    <col min="1" max="1" width="8.140625" style="8" customWidth="1"/>
    <col min="2" max="2" width="34.28125" style="8" customWidth="1"/>
    <col min="3" max="3" width="10.140625" style="8" customWidth="1"/>
    <col min="4" max="4" width="11.140625" style="8" customWidth="1"/>
    <col min="5" max="5" width="12.57421875" style="8" customWidth="1"/>
    <col min="6" max="6" width="13.7109375" style="8" customWidth="1"/>
    <col min="7" max="7" width="11.57421875" style="447" customWidth="1"/>
    <col min="8" max="8" width="10.28125" style="0" hidden="1" customWidth="1"/>
    <col min="9" max="9" width="11.00390625" style="0" hidden="1" customWidth="1"/>
    <col min="11" max="11" width="42.421875" style="0" customWidth="1"/>
  </cols>
  <sheetData>
    <row r="1" spans="1:7" s="27" customFormat="1" ht="15.75">
      <c r="A1" s="653" t="str">
        <f>'Kopējais budžets'!A1:C1</f>
        <v>Izvēlēties fondu</v>
      </c>
      <c r="B1" s="761"/>
      <c r="C1" s="761"/>
      <c r="D1" s="761"/>
      <c r="E1" s="761"/>
      <c r="F1" s="762"/>
      <c r="G1" s="850"/>
    </row>
    <row r="2" spans="1:11" s="27" customFormat="1" ht="24.75" customHeight="1">
      <c r="A2" s="641" t="str">
        <f>'Kopējais budžets'!A2:C2</f>
        <v>Ierakstīt projekta nosaukumu</v>
      </c>
      <c r="B2" s="763"/>
      <c r="C2" s="763"/>
      <c r="D2" s="763"/>
      <c r="E2" s="763"/>
      <c r="F2" s="764"/>
      <c r="G2" s="850"/>
      <c r="J2" s="28"/>
      <c r="K2" s="28"/>
    </row>
    <row r="3" spans="1:11" s="27" customFormat="1" ht="16.5" thickBot="1">
      <c r="A3" s="644" t="str">
        <f>'Kopējais budžets'!A3:C3</f>
        <v>Ierakstīt projekta iesniedzēja institūcijas nosaukumu</v>
      </c>
      <c r="B3" s="765"/>
      <c r="C3" s="765"/>
      <c r="D3" s="765"/>
      <c r="E3" s="765"/>
      <c r="F3" s="766"/>
      <c r="G3" s="850"/>
      <c r="J3" s="28"/>
      <c r="K3" s="28"/>
    </row>
    <row r="4" spans="1:7" ht="16.5" thickBot="1">
      <c r="A4" s="9"/>
      <c r="B4" s="9"/>
      <c r="C4" s="9"/>
      <c r="D4" s="9"/>
      <c r="E4" s="9"/>
      <c r="F4" s="9"/>
      <c r="G4" s="850"/>
    </row>
    <row r="5" spans="1:9" ht="16.5" thickBot="1">
      <c r="A5" s="484" t="s">
        <v>41</v>
      </c>
      <c r="B5" s="767" t="s">
        <v>212</v>
      </c>
      <c r="C5" s="767"/>
      <c r="D5" s="767"/>
      <c r="E5" s="767"/>
      <c r="F5" s="61" t="s">
        <v>35</v>
      </c>
      <c r="G5" s="851"/>
      <c r="I5" t="s">
        <v>185</v>
      </c>
    </row>
    <row r="6" spans="1:9" ht="16.5" thickBot="1">
      <c r="A6" s="16"/>
      <c r="B6" s="768"/>
      <c r="C6" s="768"/>
      <c r="D6" s="768"/>
      <c r="E6" s="768"/>
      <c r="F6" s="296">
        <f>ROUND(F9+F20,0)</f>
        <v>0</v>
      </c>
      <c r="I6" t="s">
        <v>129</v>
      </c>
    </row>
    <row r="7" spans="6:9" ht="15.75" thickBot="1">
      <c r="F7" s="57"/>
      <c r="G7" s="851"/>
      <c r="H7" s="6"/>
      <c r="I7" t="s">
        <v>128</v>
      </c>
    </row>
    <row r="8" spans="1:11" ht="48" thickBot="1">
      <c r="A8" s="69" t="s">
        <v>94</v>
      </c>
      <c r="B8" s="70" t="s">
        <v>57</v>
      </c>
      <c r="C8" s="70" t="s">
        <v>33</v>
      </c>
      <c r="D8" s="70" t="s">
        <v>59</v>
      </c>
      <c r="E8" s="70" t="s">
        <v>34</v>
      </c>
      <c r="F8" s="71" t="s">
        <v>35</v>
      </c>
      <c r="G8" s="451"/>
      <c r="K8" s="647" t="s">
        <v>196</v>
      </c>
    </row>
    <row r="9" spans="1:11" ht="19.5" customHeight="1" thickBot="1">
      <c r="A9" s="769" t="s">
        <v>58</v>
      </c>
      <c r="B9" s="770"/>
      <c r="C9" s="770"/>
      <c r="D9" s="770"/>
      <c r="E9" s="770"/>
      <c r="F9" s="357">
        <f>SUM(F10:F19)</f>
        <v>0</v>
      </c>
      <c r="G9" s="451" t="s">
        <v>185</v>
      </c>
      <c r="K9" s="723"/>
    </row>
    <row r="10" spans="1:11" ht="15">
      <c r="A10" s="386"/>
      <c r="B10" s="196"/>
      <c r="C10" s="490"/>
      <c r="D10" s="490"/>
      <c r="E10" s="529"/>
      <c r="F10" s="364">
        <f>C10*E10</f>
        <v>0</v>
      </c>
      <c r="H10">
        <v>1</v>
      </c>
      <c r="I10">
        <f>IF($A$10=H10,$F$10,0)+IF($A$11=H10,$F$11,0)+IF($A$12=H10,$F$12,0)+IF($A$13=H10,$F$13,0)+IF($A$14=H10,$F$14,0)+IF($A$15=H10,$F$15,0)+IF($A$16=H10,$F$16,0)+IF($A$18=H10,$F$18,0)+IF($A$19=H10,$F$19,0)+IF($A$21=H10,$F$21,0)+IF($A$22=H10,$F$22,0)+IF($A$23=H10,$F$23,0)+IF($A$24=H10,$F$24,0)+IF($A$26=H10,$F$26,0)+IF($A$27=H10,$F$27,0)+IF($A$28=H10,$F$28,0)+IF($A$29=H10,$F$29,0)+IF($A$30=H10,$F$30,0)</f>
        <v>0</v>
      </c>
      <c r="K10" s="723"/>
    </row>
    <row r="11" spans="1:11" ht="15">
      <c r="A11" s="360"/>
      <c r="B11" s="134"/>
      <c r="C11" s="285"/>
      <c r="D11" s="285"/>
      <c r="E11" s="140"/>
      <c r="F11" s="335">
        <f>C11*E11</f>
        <v>0</v>
      </c>
      <c r="H11">
        <v>2</v>
      </c>
      <c r="I11">
        <f aca="true" t="shared" si="0" ref="I11:I19">IF($A$10=H11,$F$10,0)+IF($A$11=H11,$F$11,0)+IF($A$12=H11,$F$12,0)+IF($A$13=H11,$F$13,0)+IF($A$14=H11,$F$14,0)+IF($A$15=H11,$F$15,0)+IF($A$16=H11,$F$16,0)+IF($A$18=H11,$F$18,0)+IF($A$19=H11,$F$19,0)+IF($A$21=H11,$F$21,0)+IF($A$22=H11,$F$22,0)+IF($A$23=H11,$F$23,0)+IF($A$24=H11,$F$24,0)+IF($A$26=H11,$F$26,0)+IF($A$27=H11,$F$27,0)+IF($A$28=H11,$F$28,0)+IF($A$29=H11,$F$29,0)+IF($A$30=H11,$F$30,0)</f>
        <v>0</v>
      </c>
      <c r="K11" s="723"/>
    </row>
    <row r="12" spans="1:11" ht="15">
      <c r="A12" s="360"/>
      <c r="B12" s="134"/>
      <c r="C12" s="285"/>
      <c r="D12" s="285"/>
      <c r="E12" s="140"/>
      <c r="F12" s="335">
        <f aca="true" t="shared" si="1" ref="F12:F19">C12*E12</f>
        <v>0</v>
      </c>
      <c r="H12">
        <v>3</v>
      </c>
      <c r="I12">
        <f t="shared" si="0"/>
        <v>0</v>
      </c>
      <c r="K12" s="723"/>
    </row>
    <row r="13" spans="1:11" ht="15">
      <c r="A13" s="360"/>
      <c r="B13" s="134"/>
      <c r="C13" s="285"/>
      <c r="D13" s="285"/>
      <c r="E13" s="140"/>
      <c r="F13" s="335">
        <f t="shared" si="1"/>
        <v>0</v>
      </c>
      <c r="H13">
        <v>4</v>
      </c>
      <c r="I13">
        <f t="shared" si="0"/>
        <v>0</v>
      </c>
      <c r="K13" s="723"/>
    </row>
    <row r="14" spans="1:11" ht="15">
      <c r="A14" s="360"/>
      <c r="B14" s="134"/>
      <c r="C14" s="285"/>
      <c r="D14" s="285"/>
      <c r="E14" s="140"/>
      <c r="F14" s="335">
        <f t="shared" si="1"/>
        <v>0</v>
      </c>
      <c r="H14">
        <v>5</v>
      </c>
      <c r="I14">
        <f t="shared" si="0"/>
        <v>0</v>
      </c>
      <c r="K14" s="723"/>
    </row>
    <row r="15" spans="1:11" ht="15">
      <c r="A15" s="360"/>
      <c r="B15" s="134"/>
      <c r="C15" s="285"/>
      <c r="D15" s="285"/>
      <c r="E15" s="140"/>
      <c r="F15" s="335">
        <f t="shared" si="1"/>
        <v>0</v>
      </c>
      <c r="H15">
        <v>6</v>
      </c>
      <c r="I15">
        <f t="shared" si="0"/>
        <v>0</v>
      </c>
      <c r="K15" s="723"/>
    </row>
    <row r="16" spans="1:11" ht="15">
      <c r="A16" s="360"/>
      <c r="B16" s="134"/>
      <c r="C16" s="285"/>
      <c r="D16" s="285"/>
      <c r="E16" s="140"/>
      <c r="F16" s="335">
        <f t="shared" si="1"/>
        <v>0</v>
      </c>
      <c r="H16">
        <v>7</v>
      </c>
      <c r="I16">
        <f t="shared" si="0"/>
        <v>0</v>
      </c>
      <c r="K16" s="723"/>
    </row>
    <row r="17" spans="1:11" ht="15">
      <c r="A17" s="360"/>
      <c r="B17" s="134"/>
      <c r="C17" s="285"/>
      <c r="D17" s="285"/>
      <c r="E17" s="140"/>
      <c r="F17" s="335">
        <f t="shared" si="1"/>
        <v>0</v>
      </c>
      <c r="H17">
        <v>8</v>
      </c>
      <c r="I17">
        <f t="shared" si="0"/>
        <v>0</v>
      </c>
      <c r="K17" s="723"/>
    </row>
    <row r="18" spans="1:11" ht="15">
      <c r="A18" s="360"/>
      <c r="B18" s="134"/>
      <c r="C18" s="285"/>
      <c r="D18" s="285"/>
      <c r="E18" s="140"/>
      <c r="F18" s="335">
        <f t="shared" si="1"/>
        <v>0</v>
      </c>
      <c r="H18">
        <v>9</v>
      </c>
      <c r="I18">
        <f t="shared" si="0"/>
        <v>0</v>
      </c>
      <c r="K18" s="723"/>
    </row>
    <row r="19" spans="1:11" ht="15.75" thickBot="1">
      <c r="A19" s="387"/>
      <c r="B19" s="135"/>
      <c r="C19" s="303"/>
      <c r="D19" s="303"/>
      <c r="E19" s="143"/>
      <c r="F19" s="381">
        <f t="shared" si="1"/>
        <v>0</v>
      </c>
      <c r="H19">
        <v>10</v>
      </c>
      <c r="I19">
        <f t="shared" si="0"/>
        <v>0</v>
      </c>
      <c r="K19" s="723"/>
    </row>
    <row r="20" spans="1:11" ht="16.5" thickBot="1">
      <c r="A20" s="771" t="s">
        <v>161</v>
      </c>
      <c r="B20" s="772"/>
      <c r="C20" s="772"/>
      <c r="D20" s="772"/>
      <c r="E20" s="772"/>
      <c r="F20" s="358">
        <f>SUM(F21:F30)</f>
        <v>0</v>
      </c>
      <c r="G20" s="451" t="s">
        <v>185</v>
      </c>
      <c r="K20" s="723"/>
    </row>
    <row r="21" spans="1:9" ht="15">
      <c r="A21" s="386"/>
      <c r="B21" s="196"/>
      <c r="C21" s="490"/>
      <c r="D21" s="490"/>
      <c r="E21" s="529"/>
      <c r="F21" s="364">
        <f>C21*E21</f>
        <v>0</v>
      </c>
      <c r="H21" s="132">
        <f>SUM(I10:I19)</f>
        <v>0</v>
      </c>
      <c r="I21" t="s">
        <v>144</v>
      </c>
    </row>
    <row r="22" spans="1:6" ht="15">
      <c r="A22" s="361"/>
      <c r="B22" s="134"/>
      <c r="C22" s="285"/>
      <c r="D22" s="285"/>
      <c r="E22" s="140"/>
      <c r="F22" s="335">
        <f>C22*E22</f>
        <v>0</v>
      </c>
    </row>
    <row r="23" spans="1:6" ht="15">
      <c r="A23" s="361"/>
      <c r="B23" s="134"/>
      <c r="C23" s="285"/>
      <c r="D23" s="285"/>
      <c r="E23" s="140"/>
      <c r="F23" s="335">
        <f aca="true" t="shared" si="2" ref="F23:F29">C23*E23</f>
        <v>0</v>
      </c>
    </row>
    <row r="24" spans="1:6" ht="15">
      <c r="A24" s="361"/>
      <c r="B24" s="134" t="s">
        <v>13</v>
      </c>
      <c r="C24" s="285"/>
      <c r="D24" s="285"/>
      <c r="E24" s="140"/>
      <c r="F24" s="335">
        <f t="shared" si="2"/>
        <v>0</v>
      </c>
    </row>
    <row r="25" spans="1:6" ht="15">
      <c r="A25" s="361"/>
      <c r="B25" s="134"/>
      <c r="C25" s="285"/>
      <c r="D25" s="285"/>
      <c r="E25" s="140"/>
      <c r="F25" s="335">
        <f t="shared" si="2"/>
        <v>0</v>
      </c>
    </row>
    <row r="26" spans="1:6" ht="15">
      <c r="A26" s="361"/>
      <c r="B26" s="134"/>
      <c r="C26" s="285"/>
      <c r="D26" s="285"/>
      <c r="E26" s="140"/>
      <c r="F26" s="335">
        <f t="shared" si="2"/>
        <v>0</v>
      </c>
    </row>
    <row r="27" spans="1:6" ht="15">
      <c r="A27" s="361"/>
      <c r="B27" s="134"/>
      <c r="C27" s="285"/>
      <c r="D27" s="285"/>
      <c r="E27" s="140"/>
      <c r="F27" s="335">
        <f t="shared" si="2"/>
        <v>0</v>
      </c>
    </row>
    <row r="28" spans="1:6" ht="15">
      <c r="A28" s="361"/>
      <c r="B28" s="134"/>
      <c r="C28" s="285"/>
      <c r="D28" s="285"/>
      <c r="E28" s="140"/>
      <c r="F28" s="335">
        <f t="shared" si="2"/>
        <v>0</v>
      </c>
    </row>
    <row r="29" spans="1:6" ht="15">
      <c r="A29" s="361"/>
      <c r="B29" s="134"/>
      <c r="C29" s="285"/>
      <c r="D29" s="285"/>
      <c r="E29" s="140"/>
      <c r="F29" s="335">
        <f t="shared" si="2"/>
        <v>0</v>
      </c>
    </row>
    <row r="30" spans="1:6" ht="15.75" thickBot="1">
      <c r="A30" s="362"/>
      <c r="B30" s="135"/>
      <c r="C30" s="303"/>
      <c r="D30" s="303"/>
      <c r="E30" s="143"/>
      <c r="F30" s="381">
        <f>C30*E30</f>
        <v>0</v>
      </c>
    </row>
    <row r="32" spans="1:6" ht="15" customHeight="1">
      <c r="A32" s="755" t="s">
        <v>80</v>
      </c>
      <c r="B32" s="755"/>
      <c r="C32" s="755"/>
      <c r="D32" s="755"/>
      <c r="E32" s="755"/>
      <c r="F32" s="755"/>
    </row>
    <row r="33" spans="1:6" ht="18" customHeight="1">
      <c r="A33" s="755"/>
      <c r="B33" s="755"/>
      <c r="C33" s="755"/>
      <c r="D33" s="755"/>
      <c r="E33" s="755"/>
      <c r="F33" s="755"/>
    </row>
    <row r="34" spans="1:6" ht="15" customHeight="1">
      <c r="A34" s="688" t="s">
        <v>176</v>
      </c>
      <c r="B34" s="688"/>
      <c r="C34" s="688"/>
      <c r="D34" s="688"/>
      <c r="E34" s="688"/>
      <c r="F34" s="688"/>
    </row>
    <row r="35" spans="1:6" ht="18.75" customHeight="1">
      <c r="A35" s="688"/>
      <c r="B35" s="688"/>
      <c r="C35" s="688"/>
      <c r="D35" s="688"/>
      <c r="E35" s="688"/>
      <c r="F35" s="688"/>
    </row>
    <row r="36" spans="1:6" ht="48" customHeight="1">
      <c r="A36" s="754" t="s">
        <v>208</v>
      </c>
      <c r="B36" s="754"/>
      <c r="C36" s="754"/>
      <c r="D36" s="754"/>
      <c r="E36" s="754"/>
      <c r="F36" s="754"/>
    </row>
    <row r="37" ht="15">
      <c r="A37" s="13"/>
    </row>
    <row r="38" spans="1:6" ht="51" customHeight="1">
      <c r="A38" s="756" t="s">
        <v>191</v>
      </c>
      <c r="B38" s="756"/>
      <c r="C38" s="756"/>
      <c r="D38" s="756"/>
      <c r="E38" s="756"/>
      <c r="F38" s="756"/>
    </row>
    <row r="39" spans="1:6" ht="15" customHeight="1">
      <c r="A39" s="690" t="s">
        <v>162</v>
      </c>
      <c r="B39" s="690"/>
      <c r="C39" s="690"/>
      <c r="D39" s="690"/>
      <c r="E39" s="690"/>
      <c r="F39" s="690"/>
    </row>
    <row r="40" spans="1:6" ht="15">
      <c r="A40" s="690"/>
      <c r="B40" s="690"/>
      <c r="C40" s="690"/>
      <c r="D40" s="690"/>
      <c r="E40" s="690"/>
      <c r="F40" s="690"/>
    </row>
    <row r="41" ht="15.75" thickBot="1"/>
    <row r="42" spans="1:5" ht="15">
      <c r="A42" s="158"/>
      <c r="B42" s="153" t="s">
        <v>124</v>
      </c>
      <c r="C42" s="752" t="s">
        <v>125</v>
      </c>
      <c r="D42" s="753"/>
      <c r="E42" s="163" t="s">
        <v>95</v>
      </c>
    </row>
    <row r="43" spans="1:5" ht="15.75" customHeight="1">
      <c r="A43" s="155" t="s">
        <v>41</v>
      </c>
      <c r="B43" s="103">
        <v>2000</v>
      </c>
      <c r="C43" s="759"/>
      <c r="D43" s="760"/>
      <c r="E43" s="359">
        <f>F6</f>
        <v>0</v>
      </c>
    </row>
    <row r="44" spans="1:5" ht="15" customHeight="1" thickBot="1">
      <c r="A44" s="156"/>
      <c r="B44" s="161"/>
      <c r="C44" s="757" t="s">
        <v>133</v>
      </c>
      <c r="D44" s="758"/>
      <c r="E44" s="634">
        <f>IF(G9=I6,F9*21%/121%,0)+IF(G20=I6,F20*21%/121%,0)</f>
        <v>0</v>
      </c>
    </row>
  </sheetData>
  <sheetProtection password="DEDD" sheet="1" objects="1" scenarios="1" formatCells="0" formatColumns="0" formatRows="0"/>
  <mergeCells count="16">
    <mergeCell ref="K8:K20"/>
    <mergeCell ref="C44:D44"/>
    <mergeCell ref="C43:D43"/>
    <mergeCell ref="A1:F1"/>
    <mergeCell ref="A2:F2"/>
    <mergeCell ref="A3:F3"/>
    <mergeCell ref="B5:E5"/>
    <mergeCell ref="B6:E6"/>
    <mergeCell ref="A9:E9"/>
    <mergeCell ref="A20:E20"/>
    <mergeCell ref="C42:D42"/>
    <mergeCell ref="A39:F40"/>
    <mergeCell ref="A36:F36"/>
    <mergeCell ref="A32:F33"/>
    <mergeCell ref="A34:F35"/>
    <mergeCell ref="A38:F38"/>
  </mergeCells>
  <dataValidations count="2">
    <dataValidation type="list" allowBlank="1" showInputMessage="1" showErrorMessage="1" sqref="A10:A19 A21:A30">
      <formula1>$H$9:$H$19</formula1>
    </dataValidation>
    <dataValidation type="list" allowBlank="1" showInputMessage="1" showErrorMessage="1" sqref="G9 G20">
      <formula1>$I$5:$I$7</formula1>
    </dataValidation>
  </dataValidations>
  <hyperlinks>
    <hyperlink ref="A5" location="'Kopējais budžets'!A1" display="E2"/>
  </hyperlink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90" r:id="rId1"/>
  <headerFooter alignWithMargins="0">
    <oddHeader>&amp;R&amp;D</oddHeader>
    <oddFooter>&amp;R5.9. Palīgmateriālu izmkasas
____</oddFooter>
  </headerFooter>
  <ignoredErrors>
    <ignoredError sqref="F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dvzoe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dvzoe</dc:creator>
  <cp:keywords/>
  <dc:description/>
  <cp:lastModifiedBy>bbalode</cp:lastModifiedBy>
  <cp:lastPrinted>2010-05-10T13:07:17Z</cp:lastPrinted>
  <dcterms:created xsi:type="dcterms:W3CDTF">2008-09-15T12:14:53Z</dcterms:created>
  <dcterms:modified xsi:type="dcterms:W3CDTF">2010-05-24T09:01:17Z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